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25590" yWindow="870" windowWidth="25830" windowHeight="13965" activeTab="1"/>
  </bookViews>
  <sheets>
    <sheet name="Rekapitulace stavby" sheetId="1" r:id="rId1"/>
    <sheet name="405.1A2024 - Výměna výtah..." sheetId="2" r:id="rId2"/>
    <sheet name="Pokyny pro vyplnění" sheetId="3" r:id="rId3"/>
  </sheets>
  <definedNames>
    <definedName name="_xlnm._FilterDatabase" localSheetId="1" hidden="1">'405.1A2024 - Výměna výtah...'!$C$106:$K$629</definedName>
    <definedName name="_xlnm.Print_Area" localSheetId="1">'405.1A2024 - Výměna výtah...'!$C$4:$J$39,'405.1A2024 - Výměna výtah...'!$C$45:$J$88,'405.1A2024 - Výměna výtah...'!$C$94:$J$629</definedName>
    <definedName name="_xlnm.Print_Area" localSheetId="2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'405.1A2024 - Výměna výtah...'!$106:$106</definedName>
  </definedNames>
  <calcPr calcId="191029"/>
  <extLst/>
</workbook>
</file>

<file path=xl/sharedStrings.xml><?xml version="1.0" encoding="utf-8"?>
<sst xmlns="http://schemas.openxmlformats.org/spreadsheetml/2006/main" count="5716" uniqueCount="1275">
  <si>
    <t>Export Komplet</t>
  </si>
  <si>
    <t>VZ</t>
  </si>
  <si>
    <t>2.0</t>
  </si>
  <si>
    <t>ZAMOK</t>
  </si>
  <si>
    <t>False</t>
  </si>
  <si>
    <t>{941943df-ca17-41d4-a9d2-84eb8fe15ec3}</t>
  </si>
  <si>
    <t>0,01</t>
  </si>
  <si>
    <t>0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</si>
  <si>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</si>
  <si>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</si>
  <si>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</si>
  <si>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</si>
  <si>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</si>
  <si>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</si>
  <si>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405A2024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</si>
  <si>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</si>
  <si>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</si>
  <si>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Výměna výtahu č.2 za lůžkový výtah s evakuační schopností</t>
  </si>
  <si>
    <t>KSO:</t>
  </si>
  <si>
    <t>801 19</t>
  </si>
  <si>
    <t>CC-CZ:</t>
  </si>
  <si>
    <t>1264</t>
  </si>
  <si>
    <t>Místo:</t>
  </si>
  <si>
    <t>Chittussiho 1A, Praha 6</t>
  </si>
  <si>
    <t>Datum:</t>
  </si>
  <si>
    <t>2. 1. 2024</t>
  </si>
  <si>
    <t>Zadavatel:</t>
  </si>
  <si>
    <t>IČ:</t>
  </si>
  <si>
    <t/>
  </si>
  <si>
    <t xml:space="preserve"> </t>
  </si>
  <si>
    <t>DIČ:</t>
  </si>
  <si>
    <t>Uchazeč:</t>
  </si>
  <si>
    <t>Vyplň údaj</t>
  </si>
  <si>
    <t>Projektant:</t>
  </si>
  <si>
    <t>Ing. F. Nehonský</t>
  </si>
  <si>
    <t>True</t>
  </si>
  <si>
    <t>Zpracovatel:</t>
  </si>
  <si>
    <t>Pavel Novotný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</si>
  <si>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</si>
  <si>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</si>
  <si>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</si>
  <si>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</si>
  <si>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</si>
  <si>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</si>
  <si>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</si>
  <si>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</si>
  <si>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</si>
  <si>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</si>
  <si>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</si>
  <si>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</si>
  <si>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</si>
  <si>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</si>
  <si>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</si>
  <si>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</si>
  <si>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</si>
  <si>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</si>
  <si>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</si>
  <si>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</si>
  <si>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</si>
  <si>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</si>
  <si>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</si>
  <si>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</si>
  <si>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</si>
  <si>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</si>
  <si>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</si>
  <si>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</si>
  <si>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</si>
  <si>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</si>
  <si>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</si>
  <si>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</si>
  <si>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</si>
  <si>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</si>
  <si>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</si>
  <si>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</si>
  <si>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###NOIMPORT###</t>
  </si>
  <si>
    <t>IMPORT</t>
  </si>
  <si>
    <t>{00000000-0000-0000-0000-000000000000}</t>
  </si>
  <si>
    <t>/</t>
  </si>
  <si>
    <t>405.1A2024</t>
  </si>
  <si>
    <t>STA</t>
  </si>
  <si>
    <t>1</t>
  </si>
  <si>
    <t>{220f3802-79d1-4d05-8214-de1ce8523c1d}</t>
  </si>
  <si>
    <t>801 13 59</t>
  </si>
  <si>
    <t>KRYCÍ LIST SOUPISU PRACÍ</t>
  </si>
  <si>
    <t>Objekt:</t>
  </si>
  <si>
    <t>405.1A2024 - Výměna výtahu č.2 za lůžkový výtah s evakuační schopností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</si>
  <si>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</si>
  <si>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</si>
  <si>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</si>
  <si>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</si>
  <si>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</si>
  <si>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</si>
  <si>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</si>
  <si>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</si>
  <si>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</si>
  <si>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</si>
  <si>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</si>
  <si>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</si>
  <si>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</si>
  <si>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  741.1 - Elektroinstalace - RH</t>
  </si>
  <si>
    <t xml:space="preserve">      741.2 - Elektroinstalace - Rups</t>
  </si>
  <si>
    <t xml:space="preserve">      741.3 - Elektrioinstalace - UPS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</si>
  <si>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</si>
  <si>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</si>
  <si>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</si>
  <si>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</si>
  <si>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</si>
  <si>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</si>
  <si>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</si>
  <si>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</si>
  <si>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33-M - Montáže dopr.zaříz.,sklad. zař. a váh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</si>
  <si>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</si>
  <si>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</si>
  <si>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</si>
  <si>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</si>
  <si>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</si>
  <si>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</si>
  <si>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</si>
  <si>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</si>
  <si>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</si>
  <si>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</si>
  <si>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</si>
  <si>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</si>
  <si>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</si>
  <si>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</si>
  <si>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</si>
  <si>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</si>
  <si>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</si>
  <si>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</si>
  <si>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</si>
  <si>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</si>
  <si>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</si>
  <si>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</si>
  <si>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</si>
  <si>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</si>
  <si>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</si>
  <si>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</si>
  <si>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331231157</t>
  </si>
  <si>
    <t>Pilíře volně stojící z cihel pálených čtyřhranné až osmihranné (průřezu čtverce, T nebo kříže) pravoúhlé pod omítku nebo režné, bez spárování z cihel plných dl. 290 mm, pro režné neomítané zdivo P 20 až P 25 M I, na maltu ze suché směsi 10 MPa</t>
  </si>
  <si>
    <t>m3</t>
  </si>
  <si>
    <t>4</t>
  </si>
  <si>
    <t>2</t>
  </si>
  <si>
    <t>684929020</t>
  </si>
  <si>
    <t>Online PSC</t>
  </si>
  <si>
    <t>https://podminky.urs.cz/item/CS_URS_2024_01/331231157</t>
  </si>
  <si>
    <t>VV</t>
  </si>
  <si>
    <t>"pod nosník U200_2 ks"  ((0,3*0,3)+(0,3*0,57))*0,4</t>
  </si>
  <si>
    <t>Vodorovné konstrukce</t>
  </si>
  <si>
    <t>411386611R</t>
  </si>
  <si>
    <t>Zabezpečení prostupů v instalačních šachtách zalepenou armovací sítí pl do 0,09 m2 ve stropech</t>
  </si>
  <si>
    <t>kus</t>
  </si>
  <si>
    <t>-896935168</t>
  </si>
  <si>
    <t>"strojovna výtahu"  1</t>
  </si>
  <si>
    <t>413232211</t>
  </si>
  <si>
    <t>Zazdívka zhlaví stropních trámů nebo válcovaných nosníků pálenými cihlami válcovaných nosníků, výšky do 150 mm</t>
  </si>
  <si>
    <t>-1592561428</t>
  </si>
  <si>
    <t>https://podminky.urs.cz/item/CS_URS_2024_01/413232211</t>
  </si>
  <si>
    <t>"U120"  2</t>
  </si>
  <si>
    <t>413232221</t>
  </si>
  <si>
    <t>Zazdívka zhlaví stropních trámů nebo válcovaných nosníků pálenými cihlami válcovaných nosníků, výšky přes 150 do 300 mm</t>
  </si>
  <si>
    <t>1302686209</t>
  </si>
  <si>
    <t>https://podminky.urs.cz/item/CS_URS_2024_01/413232221</t>
  </si>
  <si>
    <t>"U200_3,4 bm"  2</t>
  </si>
  <si>
    <t>6</t>
  </si>
  <si>
    <t>Úpravy povrchů, podlahy a osazování výplní</t>
  </si>
  <si>
    <t>5</t>
  </si>
  <si>
    <t>612325302</t>
  </si>
  <si>
    <t>Vápenocementová omítka ostění nebo nadpraží štuková</t>
  </si>
  <si>
    <t>m2</t>
  </si>
  <si>
    <t>-1316153037</t>
  </si>
  <si>
    <t>https://podminky.urs.cz/item/CS_URS_2024_01/612325302</t>
  </si>
  <si>
    <t>"dveře výtahu_1. PP-4. NP"  (1,34+2,15*2)*0,2*5</t>
  </si>
  <si>
    <t>612325421</t>
  </si>
  <si>
    <t>Oprava vápenocementové omítky vnitřních ploch štukové dvouvrstvé, tloušťky do 20 mm a tloušťky štuku do 3 mm stěn, v rozsahu opravované plochy do 10%</t>
  </si>
  <si>
    <t>594709757</t>
  </si>
  <si>
    <t>https://podminky.urs.cz/item/CS_URS_2024_01/612325421</t>
  </si>
  <si>
    <t>"výtahová šachta_stěny"  (2,8*2+2,86*2)*16,6</t>
  </si>
  <si>
    <t>"výtahová šachta otvory"  (1,34*2,15)*5*-1</t>
  </si>
  <si>
    <t>7</t>
  </si>
  <si>
    <t>612325422</t>
  </si>
  <si>
    <t>Oprava vápenocementové omítky vnitřních ploch štukové dvouvrstvé, tloušťky do 20 mm a tloušťky štuku do 3 mm stěn, v rozsahu opravované plochy přes 10 do 30%</t>
  </si>
  <si>
    <t>1929706990</t>
  </si>
  <si>
    <t>https://podminky.urs.cz/item/CS_URS_2024_01/612325422</t>
  </si>
  <si>
    <t xml:space="preserve">"strojovna výtahu"  </t>
  </si>
  <si>
    <t>"stěny"   (1,705+2,875)*2,15+(2,7+5,86)*3,38+5,86*1,23</t>
  </si>
  <si>
    <t>"otvory"  ((0,8*1,97)+(0,9*1,97))*-1</t>
  </si>
  <si>
    <t>"ostění"  ((0,8+1,97*2)+(0,9+1,97*2))*0,2</t>
  </si>
  <si>
    <t xml:space="preserve">"chodba před výtahy" </t>
  </si>
  <si>
    <t>"stěny"  (3,0*2,6)*5</t>
  </si>
  <si>
    <t>"otvory"  (1,34*2,15)*5</t>
  </si>
  <si>
    <t>8</t>
  </si>
  <si>
    <t>619996127</t>
  </si>
  <si>
    <t>Ochrana stavebních konstrukcí a samostatných prvků včetně pozdějšího odstranění obedněním z OSB desek svislých ploch</t>
  </si>
  <si>
    <t>-2061365758</t>
  </si>
  <si>
    <t>https://podminky.urs.cz/item/CS_URS_2024_01/619996127</t>
  </si>
  <si>
    <t>"1. PP-1.NP"  (3,0*2,6)*5</t>
  </si>
  <si>
    <t>9</t>
  </si>
  <si>
    <t>619996145</t>
  </si>
  <si>
    <t>Ochrana stavebních konstrukcí a samostatných prvků včetně pozdějšího odstranění obalením geotextilií samostatných konstrukcí a prvků</t>
  </si>
  <si>
    <t>2030829660</t>
  </si>
  <si>
    <t>https://podminky.urs.cz/item/CS_URS_2024_01/619996145</t>
  </si>
  <si>
    <t>"1. PP" ((1,34*2,15)+(2,5*2,1)+(1,1*1,97)*2)*1,1</t>
  </si>
  <si>
    <t>"1. NP"  ((1,34*2,15)+(2,1*2,5)+(1,1*1,6)+(1,45*1,97))*1,1</t>
  </si>
  <si>
    <t>"2. NP_3. NP"  ((1,34*2,15)+(1,1*1,97)+(1,45*1,97))*2*1,1</t>
  </si>
  <si>
    <t>"4. NP"  ((1,34*2,15)+(1,2*2,0)+(1,1*1,97)+(1,45*1,97))*1,1</t>
  </si>
  <si>
    <t>"5. NP"  ((0,9*1,97)+(0,8*1,97))*1,1</t>
  </si>
  <si>
    <t>Ostatní konstrukce a práce, bourání</t>
  </si>
  <si>
    <t>10</t>
  </si>
  <si>
    <t>943211112</t>
  </si>
  <si>
    <t>Lešení prostorové rámové lehké pracovní s podlahami s provozním zatížením tř. 3 do 200 kg/m2 výšky přes 10 do 25 m montáž</t>
  </si>
  <si>
    <t>44572920</t>
  </si>
  <si>
    <t>https://podminky.urs.cz/item/CS_URS_2024_01/943211112</t>
  </si>
  <si>
    <t>"výtahová šachta"  2,8*2,86*16,5</t>
  </si>
  <si>
    <t>11</t>
  </si>
  <si>
    <t>943211212</t>
  </si>
  <si>
    <t>Lešení prostorové rámové lehké pracovní s podlahami s provozním zatížením tř. 3 do 200 kg/m2 výšky přes 10 do 25 m příplatek k ceně za každý den použití</t>
  </si>
  <si>
    <t>1412636727</t>
  </si>
  <si>
    <t>https://podminky.urs.cz/item/CS_URS_2024_01/943211212</t>
  </si>
  <si>
    <t>"výtahová šachta cca 60 dnů"  2,8*2,86*16,5*60</t>
  </si>
  <si>
    <t>943211812</t>
  </si>
  <si>
    <t>Lešení prostorové rámové lehké pracovní s podlahami s provozním zatížením tř. 3 do 200 kg/m2 výšky přes 10 do 25 m demontáž</t>
  </si>
  <si>
    <t>1657377023</t>
  </si>
  <si>
    <t>https://podminky.urs.cz/item/CS_URS_2024_01/943211812</t>
  </si>
  <si>
    <t>13</t>
  </si>
  <si>
    <t>949101111</t>
  </si>
  <si>
    <t>Lešení pomocné pracovní pro objekty pozemních staveb pro zatížení do 150 kg/m2, o výšce lešeňové podlahy do 1,9 m</t>
  </si>
  <si>
    <t>-1947363270</t>
  </si>
  <si>
    <t>https://podminky.urs.cz/item/CS_URS_2024_01/949101111</t>
  </si>
  <si>
    <t>"1. PP -4. NP_chodby před výtahem"  5*3,5*1,5</t>
  </si>
  <si>
    <t>"strojovna"  (2,7*5,86)+(7,06)</t>
  </si>
  <si>
    <t>14</t>
  </si>
  <si>
    <t>952901111</t>
  </si>
  <si>
    <t>Vyčištění budov nebo objektů před předáním do užívání budov bytové nebo občanské výstavby, světlé výšky podlaží do 4 m</t>
  </si>
  <si>
    <t>611668676</t>
  </si>
  <si>
    <t>https://podminky.urs.cz/item/CS_URS_2024_01/952901111</t>
  </si>
  <si>
    <t>"1. PP-4. NP"  5*(5,86*2,8)</t>
  </si>
  <si>
    <t>"strojovna"  (7,09)+(2,7*5,86)</t>
  </si>
  <si>
    <t>15</t>
  </si>
  <si>
    <t>953312111R1</t>
  </si>
  <si>
    <t>Protipožární vložky do svislých spár ze zpěňujících rohoží tl. do10 mm</t>
  </si>
  <si>
    <t>-1321833859</t>
  </si>
  <si>
    <t>"strojovna výtahu"  1,0*2,15</t>
  </si>
  <si>
    <t>16</t>
  </si>
  <si>
    <t>953943211</t>
  </si>
  <si>
    <t>Osazování drobných kovových předmětů kotvených do stěny hasicího přístroje</t>
  </si>
  <si>
    <t>665077455</t>
  </si>
  <si>
    <t>https://podminky.urs.cz/item/CS_URS_2024_01/953943211</t>
  </si>
  <si>
    <t>"výtah č. 2"  1</t>
  </si>
  <si>
    <t>17</t>
  </si>
  <si>
    <t>M</t>
  </si>
  <si>
    <t>44932211</t>
  </si>
  <si>
    <t>přístroj hasicí ruční sněhový KS 5 BG</t>
  </si>
  <si>
    <t>-2000495058</t>
  </si>
  <si>
    <t>18</t>
  </si>
  <si>
    <t>953961213</t>
  </si>
  <si>
    <t>Kotva chemická s vyvrtáním otvoru do betonu, železobetonu nebo tvrdého kamene chemická patrona, velikost M 12, hloubka 110 mm</t>
  </si>
  <si>
    <t>1028446563</t>
  </si>
  <si>
    <t>https://podminky.urs.cz/item/CS_URS_2024_01/953961213</t>
  </si>
  <si>
    <t>"kotevní plech_strojovna"  8</t>
  </si>
  <si>
    <t>"kotevní plech+profil nadpraží"  9*5</t>
  </si>
  <si>
    <t>19</t>
  </si>
  <si>
    <t>953965121</t>
  </si>
  <si>
    <t>Kotva chemická s vyvrtáním otvoru kotevní šrouby pro chemické kotvy, velikost M 12, délka 160 mm</t>
  </si>
  <si>
    <t>-2095300488</t>
  </si>
  <si>
    <t>https://podminky.urs.cz/item/CS_URS_2024_01/953965121</t>
  </si>
  <si>
    <t>20</t>
  </si>
  <si>
    <t>961044111</t>
  </si>
  <si>
    <t>Bourání základů z betonu prostého</t>
  </si>
  <si>
    <t>-1364605793</t>
  </si>
  <si>
    <t>https://podminky.urs.cz/item/CS_URS_2024_01/961044111</t>
  </si>
  <si>
    <t>"1. PP_zákl. konstrukce"  2,8*0,315*0,4</t>
  </si>
  <si>
    <t>"strojovna výtahu pasy el."  (0,75)*0,19</t>
  </si>
  <si>
    <t>21</t>
  </si>
  <si>
    <t>965046111</t>
  </si>
  <si>
    <t>Broušení stávajících betonových podlah úběr do 3 mm</t>
  </si>
  <si>
    <t>-2075983953</t>
  </si>
  <si>
    <t>https://podminky.urs.cz/item/CS_URS_2024_01/965046111</t>
  </si>
  <si>
    <t>"strojovna výtahu před nátěrem podlahy"  (7,09)+(2,7*5,86)</t>
  </si>
  <si>
    <t>"výtahová šachta před nátěrem podlahy"  2,8*2,86</t>
  </si>
  <si>
    <t>22</t>
  </si>
  <si>
    <t>967023692</t>
  </si>
  <si>
    <t>Přisekání (špicování) ploch kamenných nebo jiných s tvrdým povrchem pro nové povrchové vrstvy, plochy do 2 m2</t>
  </si>
  <si>
    <t>-94464072</t>
  </si>
  <si>
    <t>https://podminky.urs.cz/item/CS_URS_2024_01/967023692</t>
  </si>
  <si>
    <t>"1. PP_zákl. konstrukce"  2,8*0,315</t>
  </si>
  <si>
    <t>"strojovna výtahu pasy el."  (0,75)</t>
  </si>
  <si>
    <t>23</t>
  </si>
  <si>
    <t>967041112</t>
  </si>
  <si>
    <t>Přisekání (špicování) rovných ostění v betonu po hrubém vybourání otvorů bez odstupu</t>
  </si>
  <si>
    <t>-638561738</t>
  </si>
  <si>
    <t>https://podminky.urs.cz/item/CS_URS_2024_01/967041112</t>
  </si>
  <si>
    <t>***stěny výtahové šachty 1. PP-4. NP</t>
  </si>
  <si>
    <t>"stěny"  (1,34+2,15*2)*0,2*5</t>
  </si>
  <si>
    <t>24</t>
  </si>
  <si>
    <t>971052341</t>
  </si>
  <si>
    <t>Vybourání a prorážení otvorů v železobetonových příčkách a zdech základových nebo nadzákladových, plochy do 0,09 m2, tl. do 300 mm</t>
  </si>
  <si>
    <t>2128562268</t>
  </si>
  <si>
    <t>https://podminky.urs.cz/item/CS_URS_2024_01/971052341</t>
  </si>
  <si>
    <t>"1. PP_el. kab. žlab 2x (0,14*0,06)*0,2"  2</t>
  </si>
  <si>
    <t>25</t>
  </si>
  <si>
    <t>971052651</t>
  </si>
  <si>
    <t>Vybourání a prorážení otvorů v železobetonových příčkách a zdech základových nebo nadzákladových, plochy do 4 m2, tl. do 600 mm</t>
  </si>
  <si>
    <t>-509998042</t>
  </si>
  <si>
    <t>https://podminky.urs.cz/item/CS_URS_2024_01/971052651</t>
  </si>
  <si>
    <t>"stěny"  (1,34*2,15)*0,2*5</t>
  </si>
  <si>
    <t>"stáv.otvory" (1,174*2,07)*0,2*-5</t>
  </si>
  <si>
    <t>26</t>
  </si>
  <si>
    <t>972054221</t>
  </si>
  <si>
    <t>Vybourání otvorů ve stropech nebo klenbách železobetonových bez odstranění podlahy a násypu, plochy do 0,09 m2, tl. do 100 mm</t>
  </si>
  <si>
    <t>160749734</t>
  </si>
  <si>
    <t>https://podminky.urs.cz/item/CS_URS_2024_01/972054221</t>
  </si>
  <si>
    <t>"strojovna výtahu tl. stropu 200 mm_4 ks"  4</t>
  </si>
  <si>
    <t>27</t>
  </si>
  <si>
    <t>973031324</t>
  </si>
  <si>
    <t>Vysekání výklenků nebo kapes ve zdivu z cihel na maltu vápennou nebo vápenocementovou kapes, plochy do 0,10 m2, hl. do 150 mm</t>
  </si>
  <si>
    <t>-1664290980</t>
  </si>
  <si>
    <t>https://podminky.urs.cz/item/CS_URS_2024_01/973031324</t>
  </si>
  <si>
    <t>"I120"  2</t>
  </si>
  <si>
    <t>28</t>
  </si>
  <si>
    <t>973031345</t>
  </si>
  <si>
    <t>Vysekání výklenků nebo kapes ve zdivu z cihel na maltu vápennou nebo vápenocementovou kapes, plochy do 0,25 m2, hl. do 300 mm</t>
  </si>
  <si>
    <t>888786497</t>
  </si>
  <si>
    <t>https://podminky.urs.cz/item/CS_URS_2024_01/973031345</t>
  </si>
  <si>
    <t>"U200_3,4 bm"  1</t>
  </si>
  <si>
    <t>29</t>
  </si>
  <si>
    <t>977151111</t>
  </si>
  <si>
    <t>Jádrové vrty diamantovými korunkami do stavebních materiálů (železobetonu, betonu, cihel, obkladů, dlažeb, kamene) průměru do 35 mm</t>
  </si>
  <si>
    <t>m</t>
  </si>
  <si>
    <t>1246328272</t>
  </si>
  <si>
    <t>https://podminky.urs.cz/item/CS_URS_2024_01/977151111</t>
  </si>
  <si>
    <t>"1. PP"  0,2</t>
  </si>
  <si>
    <t>30</t>
  </si>
  <si>
    <t>977212111</t>
  </si>
  <si>
    <t>Řezání konstrukcí diamantovým lanem železobetonových s výztuží průměru do 16 mm</t>
  </si>
  <si>
    <t>330027739</t>
  </si>
  <si>
    <t>https://podminky.urs.cz/item/CS_URS_2024_01/977212111</t>
  </si>
  <si>
    <t>"1. PP_2x el. kab. žlab"  2*(0,14*2+0,06*2)*0,2</t>
  </si>
  <si>
    <t>"dveře výtahů"  5*(2*2,15+2,46)*0,2</t>
  </si>
  <si>
    <t>"strojovna_podlaha" (0,2*4)*0,2+((0,18*2+0,2*2)+(0,15*2+0,2*2)*0,2)*2</t>
  </si>
  <si>
    <t>31</t>
  </si>
  <si>
    <t>978013121</t>
  </si>
  <si>
    <t>Otlučení vápenných nebo vápenocementových omítek vnitřních ploch stěn s vyškrabáním spar, s očištěním zdiva, v rozsahu přes 5 do 10 %</t>
  </si>
  <si>
    <t>1050180832</t>
  </si>
  <si>
    <t>https://podminky.urs.cz/item/CS_URS_2024_01/978013121</t>
  </si>
  <si>
    <t>32</t>
  </si>
  <si>
    <t>977151113</t>
  </si>
  <si>
    <t>Jádrové vrty diamantovými korunkami do stavebních materiálů (železobetonu, betonu, cihel, obkladů, dlažeb, kamene) průměru přes 40 do 50 mm</t>
  </si>
  <si>
    <t>845338526</t>
  </si>
  <si>
    <t>https://podminky.urs.cz/item/CS_URS_2024_01/977151113</t>
  </si>
  <si>
    <t>"strojovna"  2*0,2</t>
  </si>
  <si>
    <t>33</t>
  </si>
  <si>
    <t>977151119</t>
  </si>
  <si>
    <t>Jádrové vrty diamantovými korunkami do stavebních materiálů (železobetonu, betonu, cihel, obkladů, dlažeb, kamene) průměru přes 100 do 110 mm</t>
  </si>
  <si>
    <t>230303406</t>
  </si>
  <si>
    <t>https://podminky.urs.cz/item/CS_URS_2024_01/977151119</t>
  </si>
  <si>
    <t>"kabelový rošt"  4*2*0,2</t>
  </si>
  <si>
    <t>997</t>
  </si>
  <si>
    <t>Přesun sutě</t>
  </si>
  <si>
    <t>34</t>
  </si>
  <si>
    <t>997013215</t>
  </si>
  <si>
    <t>Vnitrostaveništní doprava suti a vybouraných hmot vodorovně do 50 m s naložením ručně pro budovy a haly výšky přes 15 do 18 m</t>
  </si>
  <si>
    <t>t</t>
  </si>
  <si>
    <t>-1982343015</t>
  </si>
  <si>
    <t>https://podminky.urs.cz/item/CS_URS_2024_01/997013215</t>
  </si>
  <si>
    <t>35</t>
  </si>
  <si>
    <t>997013501</t>
  </si>
  <si>
    <t>Odvoz suti a vybouraných hmot na skládku nebo meziskládku se složením, na vzdálenost do 1 km</t>
  </si>
  <si>
    <t>-181208240</t>
  </si>
  <si>
    <t>https://podminky.urs.cz/item/CS_URS_2024_01/997013501</t>
  </si>
  <si>
    <t>36</t>
  </si>
  <si>
    <t>997013509</t>
  </si>
  <si>
    <t>Odvoz suti a vybouraných hmot na skládku nebo meziskládku se složením, na vzdálenost Příplatek k ceně za každý další započatý 1 km přes 1 km</t>
  </si>
  <si>
    <t>1875989664</t>
  </si>
  <si>
    <t>https://podminky.urs.cz/item/CS_URS_2024_01/997013509</t>
  </si>
  <si>
    <t>4,943*24 'Přepočtené koeficientem množství</t>
  </si>
  <si>
    <t>37</t>
  </si>
  <si>
    <t>997013602</t>
  </si>
  <si>
    <t>Poplatek za uložení stavebního odpadu na skládce (skládkovné) z armovaného betonu zatříděného do Katalogu odpadů pod kódem 17 01 01</t>
  </si>
  <si>
    <t>-240880624</t>
  </si>
  <si>
    <t>https://podminky.urs.cz/item/CS_URS_2024_01/997013602</t>
  </si>
  <si>
    <t>998</t>
  </si>
  <si>
    <t>Přesun hmot</t>
  </si>
  <si>
    <t>38</t>
  </si>
  <si>
    <t>998018002</t>
  </si>
  <si>
    <t>Přesun hmot pro budovy občanské výstavby, bydlení, výrobu a služby ruční (bez užití mechanizace) vodorovná dopravní vzdálenost do 100 m pro budovy s jakoukoliv nosnou konstrukcí výšky přes 6 do 12 m</t>
  </si>
  <si>
    <t>-296074045</t>
  </si>
  <si>
    <t>https://podminky.urs.cz/item/CS_URS_2024_01/998018002</t>
  </si>
  <si>
    <t>PSV</t>
  </si>
  <si>
    <t>Práce a dodávky PSV</t>
  </si>
  <si>
    <t>741</t>
  </si>
  <si>
    <t>Elektroinstalace - silnoproud</t>
  </si>
  <si>
    <t>39</t>
  </si>
  <si>
    <t>741110511</t>
  </si>
  <si>
    <t>Montáž lišt a kanálků elektroinstalačních se spojkami, ohyby a rohy a s nasunutím do krabic vkládacích s víčkem, šířky do 60 mm</t>
  </si>
  <si>
    <t>1555460214</t>
  </si>
  <si>
    <t>https://podminky.urs.cz/item/CS_URS_2024_01/741110511</t>
  </si>
  <si>
    <t>40</t>
  </si>
  <si>
    <t>34571004</t>
  </si>
  <si>
    <t>lišta elektroinstalační hranatá PVC 20x20mm</t>
  </si>
  <si>
    <t>1472900589</t>
  </si>
  <si>
    <t>10*1,05 'Přepočtené koeficientem množství</t>
  </si>
  <si>
    <t>41</t>
  </si>
  <si>
    <t>34571284</t>
  </si>
  <si>
    <t>kryt spojovací k liště elektroinstalační hranaté PVC 20x20mm</t>
  </si>
  <si>
    <t>-940687991</t>
  </si>
  <si>
    <t>42</t>
  </si>
  <si>
    <t>741112301</t>
  </si>
  <si>
    <t>Montáž krabic pancéřových bez napojení na trubky a lišty a demontáže a montáže víčka rozvodek se zapojením vodičů na svorkovnici plastových čtyřhranných, vel. 117x117 mm</t>
  </si>
  <si>
    <t>108921002</t>
  </si>
  <si>
    <t>https://podminky.urs.cz/item/CS_URS_2024_01/741112301</t>
  </si>
  <si>
    <t>43</t>
  </si>
  <si>
    <t>34571482</t>
  </si>
  <si>
    <t>krabice v uzavřeném provedení PVC s krytím IP 54 čtvercová 95x95mm</t>
  </si>
  <si>
    <t>1500697936</t>
  </si>
  <si>
    <t>44</t>
  </si>
  <si>
    <t>741120403</t>
  </si>
  <si>
    <t>Montáž vodičů izolovaných měděných drátovacích bez ukončení v rozváděčích plných a laněných (např. CY), průřezu žily 10 až 16 mm2</t>
  </si>
  <si>
    <t>1162794333</t>
  </si>
  <si>
    <t>https://podminky.urs.cz/item/CS_URS_2024_01/741120403</t>
  </si>
  <si>
    <t>45</t>
  </si>
  <si>
    <t>34141045</t>
  </si>
  <si>
    <t>vodič propojovací jádro Cu plné dvojitá izolace PVC 450/750V (CYY) 1x10mm2</t>
  </si>
  <si>
    <t>974057795</t>
  </si>
  <si>
    <t>77*1,15 'Přepočtené koeficientem množství</t>
  </si>
  <si>
    <t>46</t>
  </si>
  <si>
    <t>741122611</t>
  </si>
  <si>
    <t>Montáž kabelů měděných bez ukončení uložených pevně plných kulatých nebo bezhalogenových (např. CYKY) počtu a průřezu žil 3x1,5 až 6 mm2</t>
  </si>
  <si>
    <t>1443372444</t>
  </si>
  <si>
    <t>https://podminky.urs.cz/item/CS_URS_2024_01/741122611</t>
  </si>
  <si>
    <t>47</t>
  </si>
  <si>
    <t>34111258</t>
  </si>
  <si>
    <t>kabel silový oheň retardující bezhalogenový bez funkční schopnosti při požáru jádro Cu 0,6/1kV (N2XH) 3x1,5mm2</t>
  </si>
  <si>
    <t>673643068</t>
  </si>
  <si>
    <t>122*1,15 'Přepočtené koeficientem množství</t>
  </si>
  <si>
    <t>48</t>
  </si>
  <si>
    <t>1829372860</t>
  </si>
  <si>
    <t>49</t>
  </si>
  <si>
    <t>34111259</t>
  </si>
  <si>
    <t>kabel silový oheň retardující bezhalogenový bez funkční schopnosti při požáru jádro Cu 0,6/1kV (N2XH) 3x2,5mm2</t>
  </si>
  <si>
    <t>1639430718</t>
  </si>
  <si>
    <t>55*1,15 'Přepočtené koeficientem množství</t>
  </si>
  <si>
    <t>50</t>
  </si>
  <si>
    <t>741122624</t>
  </si>
  <si>
    <t>Montáž kabelů měděných bez ukončení uložených pevně plných kulatých nebo bezhalogenových (např. CYKY) počtu a průřezu žil 4x16 až 25 mm2</t>
  </si>
  <si>
    <t>1241710681</t>
  </si>
  <si>
    <t>https://podminky.urs.cz/item/CS_URS_2024_01/741122624</t>
  </si>
  <si>
    <t>51</t>
  </si>
  <si>
    <t>34111285</t>
  </si>
  <si>
    <t>kabel silový oheň retardující bezhalogenový bez funkční schopnosti při požáru jádro Cu 0,6/1kV (N2XH) 4x16mm2</t>
  </si>
  <si>
    <t>-846925135</t>
  </si>
  <si>
    <t>52</t>
  </si>
  <si>
    <t>741130001</t>
  </si>
  <si>
    <t>Ukončení vodičů izolovaných s označením a zapojením v rozváděči nebo na přístroji, průřezu žíly do 2,5 mm2</t>
  </si>
  <si>
    <t>97125560</t>
  </si>
  <si>
    <t>https://podminky.urs.cz/item/CS_URS_2024_01/741130001</t>
  </si>
  <si>
    <t>53</t>
  </si>
  <si>
    <t>3431231520</t>
  </si>
  <si>
    <t>smršťovací trubice KZ3/6-25(3x6)</t>
  </si>
  <si>
    <t>1821892052</t>
  </si>
  <si>
    <t>54</t>
  </si>
  <si>
    <t>741130006</t>
  </si>
  <si>
    <t>Ukončení vodičů izolovaných s označením a zapojením v rozváděči nebo na přístroji, průřezu žíly do 16 mm2</t>
  </si>
  <si>
    <t>202369682</t>
  </si>
  <si>
    <t>https://podminky.urs.cz/item/CS_URS_2024_01/741130006</t>
  </si>
  <si>
    <t>55</t>
  </si>
  <si>
    <t>3431231550</t>
  </si>
  <si>
    <t>smršťovací trubice KZ4X/6-16(4x16)</t>
  </si>
  <si>
    <t>-811600227</t>
  </si>
  <si>
    <t>56</t>
  </si>
  <si>
    <t>741310263</t>
  </si>
  <si>
    <t>Montáž spínačů jedno nebo dvoupólových polozapuštěných nebo zapuštěných se zapojením vodičů šroubové připojení, pro prostředí venkovní nebo mokré přepínačů, řazení 6-střídavých</t>
  </si>
  <si>
    <t>1408316927</t>
  </si>
  <si>
    <t>https://podminky.urs.cz/item/CS_URS_2024_01/741310263</t>
  </si>
  <si>
    <t>57</t>
  </si>
  <si>
    <t>3453558</t>
  </si>
  <si>
    <t xml:space="preserve">přepínač střídavý, řazení 6, IP54 </t>
  </si>
  <si>
    <t>547453202</t>
  </si>
  <si>
    <t>58</t>
  </si>
  <si>
    <t>741310268</t>
  </si>
  <si>
    <t>Montáž spínačů jedno nebo dvoupólových polozapuštěných nebo zapuštěných se zapojením vodičů šroubové připojení, pro prostředí venkovní nebo mokré přepínačů, řazení 6+6-dvojitých střídavých</t>
  </si>
  <si>
    <t>1292741198</t>
  </si>
  <si>
    <t>https://podminky.urs.cz/item/CS_URS_2024_01/741310268</t>
  </si>
  <si>
    <t>59</t>
  </si>
  <si>
    <t>345.3559</t>
  </si>
  <si>
    <t>přepínač střídavý, řazení 6+6, IP54</t>
  </si>
  <si>
    <t>-184364273</t>
  </si>
  <si>
    <t>60</t>
  </si>
  <si>
    <t>741310512</t>
  </si>
  <si>
    <t>Montáž spínačů tří nebo čtyřpólových v krytu se zapojením vodičů vačkových 63 A, počet svorek 3 až 6</t>
  </si>
  <si>
    <t>-1757739042</t>
  </si>
  <si>
    <t>https://podminky.urs.cz/item/CS_URS_2024_01/741310512</t>
  </si>
  <si>
    <t>61</t>
  </si>
  <si>
    <t>345351061</t>
  </si>
  <si>
    <t>vypínač vačkový v krytu  S63VP-VL/01-02 IP54</t>
  </si>
  <si>
    <t>1729902539</t>
  </si>
  <si>
    <t>62</t>
  </si>
  <si>
    <t>741313082</t>
  </si>
  <si>
    <t>Montáž zásuvek domovních se zapojením vodičů šroubové připojení venkovní nebo mokré, provedení 2P + PE</t>
  </si>
  <si>
    <t>-70494473</t>
  </si>
  <si>
    <t>https://podminky.urs.cz/item/CS_URS_2024_01/741313082</t>
  </si>
  <si>
    <t>63</t>
  </si>
  <si>
    <t>34555182929</t>
  </si>
  <si>
    <t>zásuvka jednonásobná s víčkem, IP44</t>
  </si>
  <si>
    <t>876027367</t>
  </si>
  <si>
    <t>64</t>
  </si>
  <si>
    <t>741372153</t>
  </si>
  <si>
    <t>Montáž svítidel s integrovaným zdrojem LED se zapojením vodičů průmyslových přisazených nástěnných</t>
  </si>
  <si>
    <t>-1364170130</t>
  </si>
  <si>
    <t>https://podminky.urs.cz/item/CS_URS_2024_01/741372153</t>
  </si>
  <si>
    <t>65</t>
  </si>
  <si>
    <t>348350021</t>
  </si>
  <si>
    <t>svít. LED 20W 2750lm 3K IP65 zdroj 700mA</t>
  </si>
  <si>
    <t>878344395</t>
  </si>
  <si>
    <t>66</t>
  </si>
  <si>
    <t>348350031</t>
  </si>
  <si>
    <t>svít. LED 40W 5500lm 3K IP65 zdroj 1400mA</t>
  </si>
  <si>
    <t>2031357434</t>
  </si>
  <si>
    <t>67</t>
  </si>
  <si>
    <t>741810003</t>
  </si>
  <si>
    <t>Zkoušky a prohlídky elektrických rozvodů a zařízení celková prohlídka a vyhotovení revizní zprávy pro objem montážních prací přes 500 do 1000 tis. Kč</t>
  </si>
  <si>
    <t>-1480883110</t>
  </si>
  <si>
    <t>https://podminky.urs.cz/item/CS_URS_2024_01/741810003</t>
  </si>
  <si>
    <t>68</t>
  </si>
  <si>
    <t>741910302</t>
  </si>
  <si>
    <t>Montáž roštů a lávek pro volné i pevné uložení kabelů bez podkladových desek a osazení úchytných prvků typových se stojinou, výložníky a odbočkami pozinkovaných závěsných oboustranných</t>
  </si>
  <si>
    <t>774396111</t>
  </si>
  <si>
    <t>https://podminky.urs.cz/item/CS_URS_2024_01/741910302</t>
  </si>
  <si>
    <t>69</t>
  </si>
  <si>
    <t>34575213</t>
  </si>
  <si>
    <t>lávka kabelová ocelová děrovaná SZ protipožární P90-R 150x60x1,50mm</t>
  </si>
  <si>
    <t>1174906743</t>
  </si>
  <si>
    <t>26*1,05 'Přepočtené koeficientem množství</t>
  </si>
  <si>
    <t>70</t>
  </si>
  <si>
    <t>34575352</t>
  </si>
  <si>
    <t>stojna závěsná pro kabelové trasy SZ protipožární P-90R délky 200mm</t>
  </si>
  <si>
    <t>-142690868</t>
  </si>
  <si>
    <t>71</t>
  </si>
  <si>
    <t>34575387</t>
  </si>
  <si>
    <t>nosník kabelového žlabu drátěného žárově zinkovaný 150mm</t>
  </si>
  <si>
    <t>1390083411</t>
  </si>
  <si>
    <t>72</t>
  </si>
  <si>
    <t>34575224</t>
  </si>
  <si>
    <t>spojka žlabu kabelového ocelového děrovaného SZ protipožární P-90R š. 150mm</t>
  </si>
  <si>
    <t>849313503</t>
  </si>
  <si>
    <t>73</t>
  </si>
  <si>
    <t>35432540</t>
  </si>
  <si>
    <t>příchytka kabelová 11-18mm</t>
  </si>
  <si>
    <t>-2099525875</t>
  </si>
  <si>
    <t>74</t>
  </si>
  <si>
    <t>35432541</t>
  </si>
  <si>
    <t>příchytka kabelová 14-28mm</t>
  </si>
  <si>
    <t>-1128905482</t>
  </si>
  <si>
    <t>75</t>
  </si>
  <si>
    <t>741910413</t>
  </si>
  <si>
    <t>Montáž žlabů bez stojiny a výložníků kovových s podpěrkami a příslušenstvím bez víka, šířky do 125 mm</t>
  </si>
  <si>
    <t>883222043</t>
  </si>
  <si>
    <t>https://podminky.urs.cz/item/CS_URS_2024_01/741910413</t>
  </si>
  <si>
    <t>76</t>
  </si>
  <si>
    <t>34575492</t>
  </si>
  <si>
    <t>žlab kabelový pozinkovaný 2m/ks 50x125</t>
  </si>
  <si>
    <t>-1091225393</t>
  </si>
  <si>
    <t>77</t>
  </si>
  <si>
    <t>34575530</t>
  </si>
  <si>
    <t>oblouk 90° pozinkovaný 90x50x125</t>
  </si>
  <si>
    <t>1734816070</t>
  </si>
  <si>
    <t>78</t>
  </si>
  <si>
    <t>34575534</t>
  </si>
  <si>
    <t>tvarovka T-kus pozinkovaný 50x125</t>
  </si>
  <si>
    <t>1490080087</t>
  </si>
  <si>
    <t>79</t>
  </si>
  <si>
    <t>34575546</t>
  </si>
  <si>
    <t>spojka pozinkovaná žlabu kabelového v 50mm</t>
  </si>
  <si>
    <t>1807041534</t>
  </si>
  <si>
    <t>80</t>
  </si>
  <si>
    <t>741910511</t>
  </si>
  <si>
    <t>Montáž kovových nosných a doplňkových konstrukcí se zhotovením pro upevnění přístrojů a zařízení celkové hmotnosti do 5 kg</t>
  </si>
  <si>
    <t>353171200</t>
  </si>
  <si>
    <t>https://podminky.urs.cz/item/CS_URS_2024_01/741910511</t>
  </si>
  <si>
    <t>81</t>
  </si>
  <si>
    <t>34556774</t>
  </si>
  <si>
    <t>závěs pozinkovaný 125</t>
  </si>
  <si>
    <t>-1356590286</t>
  </si>
  <si>
    <t>82</t>
  </si>
  <si>
    <t>741910512</t>
  </si>
  <si>
    <t>Montáž kovových nosných a doplňkových konstrukcí se zhotovením pro upevnění přístrojů a zařízení celkové hmotnosti přes 5 do 10 kg</t>
  </si>
  <si>
    <t>-1576646784</t>
  </si>
  <si>
    <t>https://podminky.urs.cz/item/CS_URS_2024_01/741910512</t>
  </si>
  <si>
    <t>83</t>
  </si>
  <si>
    <t>741914822</t>
  </si>
  <si>
    <t>Demontáž nosných a doplňkových prvků žlabů bez stojiny a výložníků kovových, šířky do 250 mm</t>
  </si>
  <si>
    <t>29717071</t>
  </si>
  <si>
    <t>https://podminky.urs.cz/item/CS_URS_2024_01/741914822</t>
  </si>
  <si>
    <t>84</t>
  </si>
  <si>
    <t>741920301</t>
  </si>
  <si>
    <t>Protipožární ucpávky svazků kabelů prostup stěnou tloušťky 100 mm povlakem, požární odolnost EI 60 při 10-20% zaplnění prostupu kabely plochy otvoru 0,1 m2</t>
  </si>
  <si>
    <t>1621715067</t>
  </si>
  <si>
    <t>https://podminky.urs.cz/item/CS_URS_2024_01/741920301</t>
  </si>
  <si>
    <t>85</t>
  </si>
  <si>
    <t>741990004</t>
  </si>
  <si>
    <t>Ostatní doplňkové práce elektromontážní zhotovení otvorů v plechu tl. do 4 mm čtvercových, plochy přes 0,060 do 0,150 m2</t>
  </si>
  <si>
    <t>1625059286</t>
  </si>
  <si>
    <t>https://podminky.urs.cz/item/CS_URS_2024_01/741990004</t>
  </si>
  <si>
    <t>"RH"  1</t>
  </si>
  <si>
    <t>86</t>
  </si>
  <si>
    <t>998741122</t>
  </si>
  <si>
    <t>Přesun hmot pro silnoproud stanovený z hmotnosti přesunovaného materiálu vodorovná dopravní vzdálenost do 50 m ruční (bez užití mechanizace) v objektech výšky přes 6 do 12 m</t>
  </si>
  <si>
    <t>1369206582</t>
  </si>
  <si>
    <t>https://podminky.urs.cz/item/CS_URS_2024_01/998741122</t>
  </si>
  <si>
    <t>741.1</t>
  </si>
  <si>
    <t>Elektroinstalace - RH</t>
  </si>
  <si>
    <t>87</t>
  </si>
  <si>
    <t>741120401</t>
  </si>
  <si>
    <t>Montáž vodičů izolovaných měděných drátovacích bez ukončení v rozváděčích plných a laněných (např. CY), průřezu žily 0,35 až 6 mm2</t>
  </si>
  <si>
    <t>-940674268</t>
  </si>
  <si>
    <t>https://podminky.urs.cz/item/CS_URS_2024_01/741120401</t>
  </si>
  <si>
    <t>"RH"  3,0</t>
  </si>
  <si>
    <t>88</t>
  </si>
  <si>
    <t>34140826</t>
  </si>
  <si>
    <t>vodič propojovací jádro Cu plné izolace PVC 450/750V (H07V-U) 1x6mm2</t>
  </si>
  <si>
    <t>-1865924085</t>
  </si>
  <si>
    <t>3*1,15 'Přepočtené koeficientem množství</t>
  </si>
  <si>
    <t>89</t>
  </si>
  <si>
    <t>741321001</t>
  </si>
  <si>
    <t>Montáž proudových chráničů se zapojením vodičů dvoupólových nn do 25 A bez krytu</t>
  </si>
  <si>
    <t>1995746689</t>
  </si>
  <si>
    <t>https://podminky.urs.cz/item/CS_URS_2024_01/741321001</t>
  </si>
  <si>
    <t>"RH"  2</t>
  </si>
  <si>
    <t>90</t>
  </si>
  <si>
    <t>35829020</t>
  </si>
  <si>
    <t>chránič proudový 1+N pólový 10A typ B</t>
  </si>
  <si>
    <t>-482197146</t>
  </si>
  <si>
    <t>91</t>
  </si>
  <si>
    <t>35829022</t>
  </si>
  <si>
    <t>chránič proudový 1+N pólový 16A typ B</t>
  </si>
  <si>
    <t>518747060</t>
  </si>
  <si>
    <t>741.2</t>
  </si>
  <si>
    <t>Elektroinstalace - Rups</t>
  </si>
  <si>
    <t>92</t>
  </si>
  <si>
    <t>741310562</t>
  </si>
  <si>
    <t>Montáž spínačů tří nebo čtyřpólových vypínačů výkonových pojistkových, do 160 A</t>
  </si>
  <si>
    <t>797509644</t>
  </si>
  <si>
    <t>https://podminky.urs.cz/item/CS_URS_2024_01/741310562</t>
  </si>
  <si>
    <t>"Rups"  1</t>
  </si>
  <si>
    <t>93</t>
  </si>
  <si>
    <t>35822630</t>
  </si>
  <si>
    <t>odpínač pojistkový 3-pól. pro válcové pojistky OPVP22-3-S signalizace 125A</t>
  </si>
  <si>
    <t>-344923129</t>
  </si>
  <si>
    <t>94</t>
  </si>
  <si>
    <t>741320003</t>
  </si>
  <si>
    <t>Montáž pojistek se zapojením vodičů závitových kompletních skleněných</t>
  </si>
  <si>
    <t>-297866078</t>
  </si>
  <si>
    <t>https://podminky.urs.cz/item/CS_URS_2024_01/741320003</t>
  </si>
  <si>
    <t>"Rups"  3</t>
  </si>
  <si>
    <t>95</t>
  </si>
  <si>
    <t>34510081</t>
  </si>
  <si>
    <t>OEZ pojistka válcová  63A PV22-GG</t>
  </si>
  <si>
    <t>520136828</t>
  </si>
  <si>
    <t>741.3</t>
  </si>
  <si>
    <t>Elektrioinstalace - UPS</t>
  </si>
  <si>
    <t>96</t>
  </si>
  <si>
    <t>000000001</t>
  </si>
  <si>
    <t>383348398</t>
  </si>
  <si>
    <t>"stávající"  1</t>
  </si>
  <si>
    <t>97</t>
  </si>
  <si>
    <t>000000002</t>
  </si>
  <si>
    <t>1610732570</t>
  </si>
  <si>
    <t>"stávající"  2</t>
  </si>
  <si>
    <t>98</t>
  </si>
  <si>
    <t>0000000021</t>
  </si>
  <si>
    <t>výkonový modul Legrand KEOR MOD 25kW, 310675</t>
  </si>
  <si>
    <t>-410638562</t>
  </si>
  <si>
    <t>99</t>
  </si>
  <si>
    <t>0000000022</t>
  </si>
  <si>
    <t>bateriový stojan na  baterie dle specif. PD</t>
  </si>
  <si>
    <t>1566455613</t>
  </si>
  <si>
    <t>100</t>
  </si>
  <si>
    <t>000000003</t>
  </si>
  <si>
    <t>baterie CSB HRL12150, 40Ah, 12V, 10-ti leté, pokrytí provozu UPS 45 min. (dle spcif. PD)</t>
  </si>
  <si>
    <t>-1675330467</t>
  </si>
  <si>
    <t>101</t>
  </si>
  <si>
    <t>000000004</t>
  </si>
  <si>
    <t>propojovací kabeláž + bateriový odpojovač</t>
  </si>
  <si>
    <t>2075055642</t>
  </si>
  <si>
    <t>102</t>
  </si>
  <si>
    <t>000000005</t>
  </si>
  <si>
    <t>instalace dostavby</t>
  </si>
  <si>
    <t>-1552454263</t>
  </si>
  <si>
    <t>751</t>
  </si>
  <si>
    <t>Vzduchotechnika</t>
  </si>
  <si>
    <t>103</t>
  </si>
  <si>
    <t>7513212</t>
  </si>
  <si>
    <t>Úprava stávajících VZT provětrávacích klapek</t>
  </si>
  <si>
    <t>soub.</t>
  </si>
  <si>
    <t>512</t>
  </si>
  <si>
    <t>-1648194303</t>
  </si>
  <si>
    <t>"podle potřeby tech. výtahu"  1</t>
  </si>
  <si>
    <t>763</t>
  </si>
  <si>
    <t>Konstrukce suché výstavby</t>
  </si>
  <si>
    <t>104</t>
  </si>
  <si>
    <t>763111714</t>
  </si>
  <si>
    <t>Příčka ze sádrokartonových desek ostatní konstrukce a práce na příčkách ze sádrokartonových desek zalomení příčky</t>
  </si>
  <si>
    <t>929185255</t>
  </si>
  <si>
    <t>https://podminky.urs.cz/item/CS_URS_2024_01/763111714</t>
  </si>
  <si>
    <t>***strojovna</t>
  </si>
  <si>
    <t>"stěny"  3*2,15</t>
  </si>
  <si>
    <t>105</t>
  </si>
  <si>
    <t>763111717</t>
  </si>
  <si>
    <t>Příčka ze sádrokartonových desek ostatní konstrukce a práce na příčkách ze sádrokartonových desek základní penetrační nátěr (oboustranný)</t>
  </si>
  <si>
    <t>406648599</t>
  </si>
  <si>
    <t>https://podminky.urs.cz/item/CS_URS_2024_01/763111717</t>
  </si>
  <si>
    <t>"stěny"  (1,02+1,22+1,83+1,0)*2,15</t>
  </si>
  <si>
    <t>"otvory"  (0,9*1,97)*-1</t>
  </si>
  <si>
    <t>106</t>
  </si>
  <si>
    <t>763181311</t>
  </si>
  <si>
    <t>Výplně otvorů konstrukcí ze sádrokartonových desek montáž zárubně kovové s konstrukcí jednokřídlové</t>
  </si>
  <si>
    <t>-48823435</t>
  </si>
  <si>
    <t>https://podminky.urs.cz/item/CS_URS_2024_01/763181311</t>
  </si>
  <si>
    <t>107</t>
  </si>
  <si>
    <t>55331596</t>
  </si>
  <si>
    <t>zárubeň jednokřídlá ocelová pro sádrokartonové příčky tl stěny 110-150mm rozměru 900/1970, 2100mm</t>
  </si>
  <si>
    <t>-1878655990</t>
  </si>
  <si>
    <t>P</t>
  </si>
  <si>
    <t>Poznámka k položce:
Pouze rozpočtová hmotnost.</t>
  </si>
  <si>
    <t>108</t>
  </si>
  <si>
    <t>763201825</t>
  </si>
  <si>
    <t>Vyřezání otvoru v sádrovláknité nebo cementovláknité desce v příčkách nebo v předsazených stěnách s dvojitým opláštěním velikosti otvoru přes 0,25 do 0,50 m2</t>
  </si>
  <si>
    <t>2094370474</t>
  </si>
  <si>
    <t>https://podminky.urs.cz/item/CS_URS_2024_01/763201825</t>
  </si>
  <si>
    <t>"1. PP"  1</t>
  </si>
  <si>
    <t>109</t>
  </si>
  <si>
    <t>763211246</t>
  </si>
  <si>
    <t>Příčka ze sádrovláknitých desek s nosnou konstrukcí z jednoduchých ocelových profilů UW, CW dvojitě opláštěná deskami protipožárními tl. 2 x 12,5 mm bez izolace, EI 120, Rw do 60 dB, příčka tl. 125 mm, profil 75</t>
  </si>
  <si>
    <t>-1999306667</t>
  </si>
  <si>
    <t>https://podminky.urs.cz/item/CS_URS_2024_01/763211246</t>
  </si>
  <si>
    <t>110</t>
  </si>
  <si>
    <t>763211247</t>
  </si>
  <si>
    <t>Příčka ze sádrovláknitých desek s nosnou konstrukcí z jednoduchých ocelových profilů UW, CW dvojitě opláštěná deskami protipožárními tl. 2 x 12,5 mm bez izolace, EI 120, Rw do 60 dB, příčka tl. 150 mm, profil 100</t>
  </si>
  <si>
    <t>1109648833</t>
  </si>
  <si>
    <t>https://podminky.urs.cz/item/CS_URS_2024_01/763211247</t>
  </si>
  <si>
    <t>"1. PP"  0,5</t>
  </si>
  <si>
    <t>111</t>
  </si>
  <si>
    <t>998763332</t>
  </si>
  <si>
    <t>Přesun hmot pro konstrukce montované z desek sádrokartonových, sádrovláknitých, cementovláknitých nebo cementových stanovený z hmotnosti přesunovaného materiálu vodorovná dopravní vzdálenost do 50 m ruční (bez užití mechanizace) v objektech výšky přes 6 do 12 m</t>
  </si>
  <si>
    <t>-206865082</t>
  </si>
  <si>
    <t>https://podminky.urs.cz/item/CS_URS_2024_01/998763332</t>
  </si>
  <si>
    <t>766</t>
  </si>
  <si>
    <t>Konstrukce truhlářské</t>
  </si>
  <si>
    <t>112</t>
  </si>
  <si>
    <t>766660162</t>
  </si>
  <si>
    <t>Montáž dveřních křídel dřevěných nebo plastových otevíravých do dřevěné rámové zárubně protipožárních jednokřídlových, šířky přes 800 mm</t>
  </si>
  <si>
    <t>1467273264</t>
  </si>
  <si>
    <t>https://podminky.urs.cz/item/CS_URS_2024_01/766660162</t>
  </si>
  <si>
    <t>113</t>
  </si>
  <si>
    <t>61165340</t>
  </si>
  <si>
    <t>dveře jednokřídlé dřevotřískové protipožární EI (EW) 30 D3 povrch lakovaný plné 900x1970-2100mm</t>
  </si>
  <si>
    <t>-347827171</t>
  </si>
  <si>
    <t>114</t>
  </si>
  <si>
    <t>766660717</t>
  </si>
  <si>
    <t>Montáž dveřních doplňků samozavírače na zárubeň ocelovou</t>
  </si>
  <si>
    <t>928953001</t>
  </si>
  <si>
    <t>https://podminky.urs.cz/item/CS_URS_2024_01/766660717</t>
  </si>
  <si>
    <t>115</t>
  </si>
  <si>
    <t>54917250</t>
  </si>
  <si>
    <t>samozavírač dveří hydraulický</t>
  </si>
  <si>
    <t>-458810601</t>
  </si>
  <si>
    <t>116</t>
  </si>
  <si>
    <t>766660728</t>
  </si>
  <si>
    <t>Montáž dveřních doplňků dveřního kování interiérového zámku</t>
  </si>
  <si>
    <t>1923067182</t>
  </si>
  <si>
    <t>https://podminky.urs.cz/item/CS_URS_2024_01/766660728</t>
  </si>
  <si>
    <t>117</t>
  </si>
  <si>
    <t>54924011</t>
  </si>
  <si>
    <t>zámek zadlabací vložkový pravolevý rozteč 90x50,5mm</t>
  </si>
  <si>
    <t>-1407396594</t>
  </si>
  <si>
    <t>118</t>
  </si>
  <si>
    <t>54964164</t>
  </si>
  <si>
    <t>vložka cylindrická 60+65</t>
  </si>
  <si>
    <t>1110759430</t>
  </si>
  <si>
    <t>119</t>
  </si>
  <si>
    <t>766660729</t>
  </si>
  <si>
    <t>Montáž dveřních doplňků dveřního kování interiérového štítku s klikou</t>
  </si>
  <si>
    <t>-575389167</t>
  </si>
  <si>
    <t>https://podminky.urs.cz/item/CS_URS_2024_01/766660729</t>
  </si>
  <si>
    <t>120</t>
  </si>
  <si>
    <t>54914124</t>
  </si>
  <si>
    <t>kování rozetové koule/klika</t>
  </si>
  <si>
    <t>249179541</t>
  </si>
  <si>
    <t>121</t>
  </si>
  <si>
    <t>998766122</t>
  </si>
  <si>
    <t>Přesun hmot pro konstrukce truhlářské stanovený z hmotnosti přesunovaného materiálu vodorovná dopravní vzdálenost do 50 m ruční (bez užití mechanizace) v objektech výšky přes 6 do 12 m</t>
  </si>
  <si>
    <t>-1187867969</t>
  </si>
  <si>
    <t>https://podminky.urs.cz/item/CS_URS_2024_01/998766122</t>
  </si>
  <si>
    <t>767</t>
  </si>
  <si>
    <t>Konstrukce zámečnické</t>
  </si>
  <si>
    <t>122</t>
  </si>
  <si>
    <t>767122112</t>
  </si>
  <si>
    <t>Montáž stěn a příček s výplní drátěnou sítí spojených svařováním</t>
  </si>
  <si>
    <t>2076338533</t>
  </si>
  <si>
    <t>https://podminky.urs.cz/item/CS_URS_2024_01/767122112</t>
  </si>
  <si>
    <t>"strojovna výtahu"  (6,28*3,38)/2</t>
  </si>
  <si>
    <t>123</t>
  </si>
  <si>
    <t>767122812</t>
  </si>
  <si>
    <t>Demontáž stěn a příček s výplní z drátěné sítě svařovaných</t>
  </si>
  <si>
    <t>-650455717</t>
  </si>
  <si>
    <t>https://podminky.urs.cz/item/CS_URS_2024_01/767122812</t>
  </si>
  <si>
    <t>124</t>
  </si>
  <si>
    <t>767161813</t>
  </si>
  <si>
    <t>Demontáž zábradlí do suti rovného nerozebíratelný spoj hmotnosti 1 m zábradlí do 20 kg</t>
  </si>
  <si>
    <t>-1476729293</t>
  </si>
  <si>
    <t>https://podminky.urs.cz/item/CS_URS_2024_01/767161813</t>
  </si>
  <si>
    <t>"strojovna výtahu"  2,8</t>
  </si>
  <si>
    <t>125</t>
  </si>
  <si>
    <t>767641800</t>
  </si>
  <si>
    <t>Demontáž dveřních zárubní odřezáním od upevnění, plochy dveří do 2,5 m2</t>
  </si>
  <si>
    <t>1583315368</t>
  </si>
  <si>
    <t>https://podminky.urs.cz/item/CS_URS_2024_01/767641800</t>
  </si>
  <si>
    <t>"1. PP_4. NP"  5</t>
  </si>
  <si>
    <t>126</t>
  </si>
  <si>
    <t>767861011</t>
  </si>
  <si>
    <t>Montáž vnitřních kovových žebříků přímých délky přes 2 do 5 m, ukotvených do betonu</t>
  </si>
  <si>
    <t>-136217723</t>
  </si>
  <si>
    <t>https://podminky.urs.cz/item/CS_URS_2024_01/767861011</t>
  </si>
  <si>
    <t>"zpětná montáž po montáži výtahové technologie"  1</t>
  </si>
  <si>
    <t>127</t>
  </si>
  <si>
    <t>449830251</t>
  </si>
  <si>
    <t>žebřík výstupový jednoduchý přímý z pozinkované oceli dl 4m</t>
  </si>
  <si>
    <t>-1627701246</t>
  </si>
  <si>
    <t>"zpětná montáž stávajícího žebříku po montáži výtahové technologie"  1</t>
  </si>
  <si>
    <t>128</t>
  </si>
  <si>
    <t>767995115</t>
  </si>
  <si>
    <t>Montáž ostatních atypických zámečnických konstrukcí hmotnosti přes 50 do 100 kg</t>
  </si>
  <si>
    <t>kg</t>
  </si>
  <si>
    <t>1615317337</t>
  </si>
  <si>
    <t>https://podminky.urs.cz/item/CS_URS_2024_01/767995115</t>
  </si>
  <si>
    <t>"I120_4,5 bm_montážní nosník_SV"  4,5*11,1</t>
  </si>
  <si>
    <t>"I120_120_2,15 bm_stojka pod nosník_SV"  2,15*11,1</t>
  </si>
  <si>
    <t>"2x patní plech pod I120"  2*0,15*0,2*79,0</t>
  </si>
  <si>
    <t>129</t>
  </si>
  <si>
    <t>13010714</t>
  </si>
  <si>
    <t>ocel profilová jakost S235JR (11 375) průřez I (IPN) 120</t>
  </si>
  <si>
    <t>-1880036411</t>
  </si>
  <si>
    <t>"I120_4,5 bm_montážní nosník_SV"  4,5*11,1/1000*1,09</t>
  </si>
  <si>
    <t>"I120_120_2,15 bm_stojka pod nosník_SV"  2,15*11,1/1000*1,09</t>
  </si>
  <si>
    <t>130</t>
  </si>
  <si>
    <t>13611228</t>
  </si>
  <si>
    <t>plech ocelový hladký jakost S235JR tl 10mm tabule</t>
  </si>
  <si>
    <t>-1413756808</t>
  </si>
  <si>
    <t>"2x patní plech pod I120"  2*0,15*0,2*79,0/1000*1,09</t>
  </si>
  <si>
    <t>131</t>
  </si>
  <si>
    <t>767995116</t>
  </si>
  <si>
    <t>Montáž ostatních atypických zámečnických konstrukcí hmotnosti přes 100 do 250 kg</t>
  </si>
  <si>
    <t>1589000490</t>
  </si>
  <si>
    <t>https://podminky.urs.cz/item/CS_URS_2024_01/767995116</t>
  </si>
  <si>
    <t>"U200_3,4 bm_2 ks"  2*3,4*25,3</t>
  </si>
  <si>
    <t>132</t>
  </si>
  <si>
    <t>13010826</t>
  </si>
  <si>
    <t>ocel profilová jakost S235JR (11 375) průřez U (UPN) 200</t>
  </si>
  <si>
    <t>1670277560</t>
  </si>
  <si>
    <t>"U200_3,4 bm_2 ks"  2*3,4*25,3/1000*1,09</t>
  </si>
  <si>
    <t>133</t>
  </si>
  <si>
    <t>767996801</t>
  </si>
  <si>
    <t>Demontáž ostatních zámečnických konstrukcí rozebráním o hmotnosti jednotlivých dílů do 50 kg</t>
  </si>
  <si>
    <t>-1475067035</t>
  </si>
  <si>
    <t>https://podminky.urs.cz/item/CS_URS_2024_01/767996801</t>
  </si>
  <si>
    <t>***bude provedena zpětná montáž po montáži výtahové technologie</t>
  </si>
  <si>
    <t>"strojovna žebřík_cca 15 kg"  20,0</t>
  </si>
  <si>
    <t>134</t>
  </si>
  <si>
    <t>998767122</t>
  </si>
  <si>
    <t>Přesun hmot pro zámečnické konstrukce stanovený z hmotnosti přesunovaného materiálu vodorovná dopravní vzdálenost do 50 m ruční (bez užití mechanizace) v objektech výšky přes 6 do 12 m</t>
  </si>
  <si>
    <t>-1440181161</t>
  </si>
  <si>
    <t>https://podminky.urs.cz/item/CS_URS_2024_01/998767122</t>
  </si>
  <si>
    <t>771</t>
  </si>
  <si>
    <t>Podlahy z dlaždic</t>
  </si>
  <si>
    <t>135</t>
  </si>
  <si>
    <t>771573921</t>
  </si>
  <si>
    <t>Výměna keramické dlaždice lepené velikosti přes 85 do 100 ks/m2</t>
  </si>
  <si>
    <t>-2062208268</t>
  </si>
  <si>
    <t>https://podminky.urs.cz/item/CS_URS_2024_01/771573921</t>
  </si>
  <si>
    <t>"1. PP-1. NP"  5*40</t>
  </si>
  <si>
    <t>136</t>
  </si>
  <si>
    <t>59761428</t>
  </si>
  <si>
    <t>dlažba keramická hutná protiskluzná do interiéru i exteriéru pro vysoké mechanické namáhání  přes 85 do 100ks/m2</t>
  </si>
  <si>
    <t>604730027</t>
  </si>
  <si>
    <t>"1. PP-1. NP"  5*40/100*1,02</t>
  </si>
  <si>
    <t>137</t>
  </si>
  <si>
    <t>771592011</t>
  </si>
  <si>
    <t>Čištění vnitřních ploch po položení dlažby podlah nebo schodišť chemickými prostředky</t>
  </si>
  <si>
    <t>-673068423</t>
  </si>
  <si>
    <t>https://podminky.urs.cz/item/CS_URS_2024_01/771592011</t>
  </si>
  <si>
    <t>"1. PP-1. NP"  5*40/100</t>
  </si>
  <si>
    <t>138</t>
  </si>
  <si>
    <t>998771122</t>
  </si>
  <si>
    <t>Přesun hmot pro podlahy z dlaždic stanovený z hmotnosti přesunovaného materiálu vodorovná dopravní vzdálenost do 50 m ruční (bez užití mechanizace) v objektech výšky přes 6 do 12 m</t>
  </si>
  <si>
    <t>134656460</t>
  </si>
  <si>
    <t>https://podminky.urs.cz/item/CS_URS_2024_01/998771122</t>
  </si>
  <si>
    <t>783</t>
  </si>
  <si>
    <t>Dokončovací práce - nátěry</t>
  </si>
  <si>
    <t>139</t>
  </si>
  <si>
    <t>783301303</t>
  </si>
  <si>
    <t>Příprava podkladu zámečnických konstrukcí před provedením nátěru odrezivění odrezovačem bezoplachovým</t>
  </si>
  <si>
    <t>-1843862816</t>
  </si>
  <si>
    <t>https://podminky.urs.cz/item/CS_URS_2024_01/783301303</t>
  </si>
  <si>
    <t>"zárubně_strojovna výtahu"  (2*2,0+0,8)*0,25*</t>
  </si>
  <si>
    <t>"žebřík_strojovna výtahu"  (2*PI*0,02*0,02+2*PI*0,02*1,0)*(2*5+0,6*4)</t>
  </si>
  <si>
    <t>"nosník I120"  (0,438)*(4,5+2,15)</t>
  </si>
  <si>
    <t>"patní plech pod I120_SV"  0,15*0,2*2+(0,15*2+0,02*2)*0,01</t>
  </si>
  <si>
    <t>"nosník U200_SV"  (0,66)*3,4*2</t>
  </si>
  <si>
    <t>"drátěná stěna_SV"  6,24*2*1/2**</t>
  </si>
  <si>
    <t>"zárubně 1. PP"  (2,5+2,1*2)*0,25**</t>
  </si>
  <si>
    <t>"UPE180_2,795 m_5 ks"  2,795*0,609*5</t>
  </si>
  <si>
    <t>140</t>
  </si>
  <si>
    <t>783301311</t>
  </si>
  <si>
    <t>Příprava podkladu zámečnických konstrukcí před provedením nátěru odmaštění odmašťovačem vodou ředitelným</t>
  </si>
  <si>
    <t>438484358</t>
  </si>
  <si>
    <t>https://podminky.urs.cz/item/CS_URS_2024_01/783301311</t>
  </si>
  <si>
    <t>"zárubně_strojovna výtahu"  (2*2,0+0,8)*0,25</t>
  </si>
  <si>
    <t>"drátěná stěna_SV"  6,24*2*1/2</t>
  </si>
  <si>
    <t>"zárubně 1. PP"  (2,5+2,1*2)*0,25</t>
  </si>
  <si>
    <t>141</t>
  </si>
  <si>
    <t>783314203</t>
  </si>
  <si>
    <t>Základní antikorozní nátěr zámečnických konstrukcí jednonásobný syntetický samozákladující</t>
  </si>
  <si>
    <t>-226237080</t>
  </si>
  <si>
    <t>https://podminky.urs.cz/item/CS_URS_2024_01/783314203</t>
  </si>
  <si>
    <t>"drátěná stěna_SV"  6,45*2*1/2**</t>
  </si>
  <si>
    <t>142</t>
  </si>
  <si>
    <t>783315101</t>
  </si>
  <si>
    <t>Mezinátěr zámečnických konstrukcí jednonásobný syntetický standardní</t>
  </si>
  <si>
    <t>-1124171664</t>
  </si>
  <si>
    <t>https://podminky.urs.cz/item/CS_URS_2024_01/783315101</t>
  </si>
  <si>
    <t>"drátěná stěna_SV"  6,45*2*1/2</t>
  </si>
  <si>
    <t>143</t>
  </si>
  <si>
    <t>783317101</t>
  </si>
  <si>
    <t>Krycí nátěr (email) zámečnických konstrukcí jednonásobný syntetický standardní</t>
  </si>
  <si>
    <t>2127183737</t>
  </si>
  <si>
    <t>https://podminky.urs.cz/item/CS_URS_2024_01/783317101</t>
  </si>
  <si>
    <t>144</t>
  </si>
  <si>
    <t>783836401</t>
  </si>
  <si>
    <t>Ochranný protikarbonatační nátěr omítek epoxidový</t>
  </si>
  <si>
    <t>-992580218</t>
  </si>
  <si>
    <t>https://podminky.urs.cz/item/CS_URS_2023_02/783836401</t>
  </si>
  <si>
    <t>***1. PP-4. NP</t>
  </si>
  <si>
    <t>"otvory"  (1,34*2,15)*-5</t>
  </si>
  <si>
    <t>"ostění"  (1,34+2,15*2)*0,2*5</t>
  </si>
  <si>
    <t>145</t>
  </si>
  <si>
    <t>783896409</t>
  </si>
  <si>
    <t>Ochranný protikarbonatační nátěr omítek Příplatek k cenám za provedení barevného nátěru v odstínu náročném</t>
  </si>
  <si>
    <t>-1163790931</t>
  </si>
  <si>
    <t>https://podminky.urs.cz/item/CS_URS_2024_01/783896409</t>
  </si>
  <si>
    <t>146</t>
  </si>
  <si>
    <t>783901453</t>
  </si>
  <si>
    <t>Příprava podkladu betonových podlah před provedením nátěru vysátím</t>
  </si>
  <si>
    <t>-1321166892</t>
  </si>
  <si>
    <t>https://podminky.urs.cz/item/CS_URS_2024_01/783901453</t>
  </si>
  <si>
    <t>"výtahová šachta před nátěrem podlahy"  2,8*2,86+(2,8*2+2,86*2)*0,3</t>
  </si>
  <si>
    <t>147</t>
  </si>
  <si>
    <t>783933161</t>
  </si>
  <si>
    <t>Penetrační nátěr betonových podlah pórovitých ( např. z cihelné dlažby, betonu apod.) epoxidový</t>
  </si>
  <si>
    <t>654712126</t>
  </si>
  <si>
    <t>https://podminky.urs.cz/item/CS_URS_2024_01/783933161</t>
  </si>
  <si>
    <t>148</t>
  </si>
  <si>
    <t>783937163</t>
  </si>
  <si>
    <t>Krycí (uzavírací) nátěr betonových podlah dvojnásobný epoxidový rozpouštědlový</t>
  </si>
  <si>
    <t>545996936</t>
  </si>
  <si>
    <t>https://podminky.urs.cz/item/CS_URS_2024_01/783937163</t>
  </si>
  <si>
    <t>784</t>
  </si>
  <si>
    <t>Dokončovací práce - malby a tapety</t>
  </si>
  <si>
    <t>149</t>
  </si>
  <si>
    <t>784121001</t>
  </si>
  <si>
    <t>Oškrabání malby v místnostech výšky do 3,80 m</t>
  </si>
  <si>
    <t>-1762863826</t>
  </si>
  <si>
    <t>https://podminky.urs.cz/item/CS_URS_2024_01/784121001</t>
  </si>
  <si>
    <t>"výtahová šachta strop"  (2,8*2,86)</t>
  </si>
  <si>
    <t>"otvory"  ((0,8*1,97)+(0,9*1,97))*-1+4,0</t>
  </si>
  <si>
    <t>150</t>
  </si>
  <si>
    <t>784121011</t>
  </si>
  <si>
    <t>Rozmývání podkladu po oškrabání malby v místnostech výšky do 3,80 m</t>
  </si>
  <si>
    <t>1507661543</t>
  </si>
  <si>
    <t>https://podminky.urs.cz/item/CS_URS_2024_01/784121011</t>
  </si>
  <si>
    <t>151</t>
  </si>
  <si>
    <t>784181101</t>
  </si>
  <si>
    <t>Penetrace podkladu jednonásobná základní akrylátová bezbarvá v místnostech výšky do 3,80 m</t>
  </si>
  <si>
    <t>-55011920</t>
  </si>
  <si>
    <t>https://podminky.urs.cz/item/CS_URS_2024_01/784181101</t>
  </si>
  <si>
    <t>****chodba před výtahy</t>
  </si>
  <si>
    <t>***1. PP</t>
  </si>
  <si>
    <t>"stěny"  (5,17*2,6)</t>
  </si>
  <si>
    <t>"otvory"  (1,34*2,15)*2*-1+4</t>
  </si>
  <si>
    <t>"ostění"  (1,34+2,1*2)*0,2*2</t>
  </si>
  <si>
    <t>***1. NP_4. NP</t>
  </si>
  <si>
    <t>"stěny"  (5,56*2,6)*4</t>
  </si>
  <si>
    <t>"otvory"  (1,34*2,15)*2*4*-1+4,0</t>
  </si>
  <si>
    <t>"ostění"  (1,34+2,15*2)*2*4*0,2</t>
  </si>
  <si>
    <t>152</t>
  </si>
  <si>
    <t>784211101</t>
  </si>
  <si>
    <t>Malby z malířských směsí oděruvzdorných za mokra dvojnásobné, bílé za mokra oděruvzdorné výborně v místnostech výšky do 3,80 m</t>
  </si>
  <si>
    <t>-2028844510</t>
  </si>
  <si>
    <t>https://podminky.urs.cz/item/CS_URS_2024_01/784211101</t>
  </si>
  <si>
    <t>153</t>
  </si>
  <si>
    <t>784211143</t>
  </si>
  <si>
    <t>Malby z malířských směsí oděruvzdorných za mokra Příplatek k cenám dvojnásobných maleb za zvýšenou pracnost při provádění styku 2 barev</t>
  </si>
  <si>
    <t>-525482296</t>
  </si>
  <si>
    <t>https://podminky.urs.cz/item/CS_URS_2024_01/784211143</t>
  </si>
  <si>
    <t>"stěny"  5,17</t>
  </si>
  <si>
    <t>"stěny"  5,56*4</t>
  </si>
  <si>
    <t>154</t>
  </si>
  <si>
    <t>784211163</t>
  </si>
  <si>
    <t>Malby z malířských směsí oděruvzdorných za mokra Příplatek k cenám dvojnásobných maleb za provádění barevné malby tónované na tónovacích automatech, v odstínu středně sytém</t>
  </si>
  <si>
    <t>-894926787</t>
  </si>
  <si>
    <t>https://podminky.urs.cz/item/CS_URS_2024_01/784211163</t>
  </si>
  <si>
    <t>155</t>
  </si>
  <si>
    <t>784221101</t>
  </si>
  <si>
    <t>Malby z malířských směsí otěruvzdorných za sucha dvojnásobné, bílé za sucha otěruvzdorné dobře v místnostech výšky do 3,80 m</t>
  </si>
  <si>
    <t>-983893056</t>
  </si>
  <si>
    <t>https://podminky.urs.cz/item/CS_URS_2024_01/784221101</t>
  </si>
  <si>
    <t>Práce a dodávky M</t>
  </si>
  <si>
    <t>33-M</t>
  </si>
  <si>
    <t>Montáže dopr.zaříz.,sklad. zař. a váh</t>
  </si>
  <si>
    <t>156</t>
  </si>
  <si>
    <t>3300002</t>
  </si>
  <si>
    <t>Kompletní dodávka výtahu vč.šachetních dveří a technologie strojovny</t>
  </si>
  <si>
    <t>kpl</t>
  </si>
  <si>
    <t>510235722</t>
  </si>
  <si>
    <t>Poznámka k položce:
Rozsah dodávky v souladu s projektovou dokumentací, vč. demontáží a likvidací demontovaného materiálu.</t>
  </si>
  <si>
    <t>VRN</t>
  </si>
  <si>
    <t>Vedlejší rozpočtové náklady</t>
  </si>
  <si>
    <t>VRN1</t>
  </si>
  <si>
    <t>Průzkumné, geodetické a projektové práce</t>
  </si>
  <si>
    <t>157</t>
  </si>
  <si>
    <t>011434000</t>
  </si>
  <si>
    <t>Akustické měření</t>
  </si>
  <si>
    <t>-728559162</t>
  </si>
  <si>
    <t>158</t>
  </si>
  <si>
    <t>013244000</t>
  </si>
  <si>
    <t>Dokumentace pro provádění stavby</t>
  </si>
  <si>
    <t>1024</t>
  </si>
  <si>
    <t>372096579</t>
  </si>
  <si>
    <t>Poznámka k položce:
dodavatelská dokumentace výrobce výtahu</t>
  </si>
  <si>
    <t>159</t>
  </si>
  <si>
    <t>013254003</t>
  </si>
  <si>
    <t>Dokumentace skutečného provedení stavby</t>
  </si>
  <si>
    <t>-1797077538</t>
  </si>
  <si>
    <t>160</t>
  </si>
  <si>
    <t>013254001</t>
  </si>
  <si>
    <t xml:space="preserve">Geodetické zaměření šachty a strojovny výtahu
</t>
  </si>
  <si>
    <t>-1509040312</t>
  </si>
  <si>
    <t>VRN3</t>
  </si>
  <si>
    <t>Zařízení staveniště</t>
  </si>
  <si>
    <t>161</t>
  </si>
  <si>
    <t>032103000</t>
  </si>
  <si>
    <t>Náklady na zařízení staveniště</t>
  </si>
  <si>
    <t>-403314855</t>
  </si>
  <si>
    <t>162</t>
  </si>
  <si>
    <t>034103001</t>
  </si>
  <si>
    <t>Energie pro stavbu a zařízení staveniště</t>
  </si>
  <si>
    <t>-814076731</t>
  </si>
  <si>
    <t>VRN4</t>
  </si>
  <si>
    <t>Inženýrská činnost</t>
  </si>
  <si>
    <t>163</t>
  </si>
  <si>
    <t>043194001</t>
  </si>
  <si>
    <t xml:space="preserve">Zkoušky a revize v rámci realizace (funkčnost výtahu, ZZ i monitoringu)
</t>
  </si>
  <si>
    <t>1908945349</t>
  </si>
  <si>
    <t>164</t>
  </si>
  <si>
    <t>043194002</t>
  </si>
  <si>
    <t xml:space="preserve">Revize požárních ucpávak a uzávěrů
</t>
  </si>
  <si>
    <t>-354067096</t>
  </si>
  <si>
    <t>VRN6</t>
  </si>
  <si>
    <t>Územní vlivy</t>
  </si>
  <si>
    <t>165</t>
  </si>
  <si>
    <t>060001000</t>
  </si>
  <si>
    <t>1996004150</t>
  </si>
  <si>
    <t>VRN7</t>
  </si>
  <si>
    <t>Provozní vlivy</t>
  </si>
  <si>
    <t>166</t>
  </si>
  <si>
    <t>070001000</t>
  </si>
  <si>
    <t>907390771</t>
  </si>
  <si>
    <t>VRN9</t>
  </si>
  <si>
    <t>Ostatní náklady</t>
  </si>
  <si>
    <t>167</t>
  </si>
  <si>
    <t>091704001</t>
  </si>
  <si>
    <t>Revize a servis po dobu záruční doby</t>
  </si>
  <si>
    <t>měs</t>
  </si>
  <si>
    <t>-1075501452</t>
  </si>
  <si>
    <t>168</t>
  </si>
  <si>
    <t>092103001</t>
  </si>
  <si>
    <t>Náklady na zkušební provoz (3měsíce)</t>
  </si>
  <si>
    <t>1213256223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</si>
  <si>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</si>
  <si>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</si>
  <si>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</si>
  <si>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</si>
  <si>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</si>
  <si>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</si>
  <si>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</si>
  <si>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</si>
  <si>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</si>
  <si>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</si>
  <si>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</si>
  <si>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</si>
  <si>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</si>
  <si>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</si>
  <si>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</si>
  <si>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</si>
  <si>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</si>
  <si>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</si>
  <si>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</si>
  <si>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</si>
  <si>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</si>
  <si>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</si>
  <si>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</si>
  <si>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</si>
  <si>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</si>
  <si>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</si>
  <si>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</si>
  <si>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</si>
  <si>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</si>
  <si>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</si>
  <si>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</si>
  <si>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</si>
  <si>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</si>
  <si>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</si>
  <si>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</si>
  <si>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</si>
  <si>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</si>
  <si>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</si>
  <si>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</si>
  <si>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</si>
  <si>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</si>
  <si>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</si>
  <si>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</si>
  <si>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</si>
  <si>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</si>
  <si>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</si>
  <si>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</si>
  <si>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</si>
  <si>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</si>
  <si>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</si>
  <si>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</si>
  <si>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</si>
  <si>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</si>
  <si>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</si>
  <si>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</si>
  <si>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</si>
  <si>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</si>
  <si>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</si>
  <si>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</si>
  <si>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</si>
  <si>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</si>
  <si>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</si>
  <si>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</si>
  <si>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</si>
  <si>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</si>
  <si>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</si>
  <si>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</si>
  <si>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</si>
  <si>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</si>
  <si>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</si>
  <si>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</si>
  <si>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</si>
  <si>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</si>
  <si>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</si>
  <si>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</si>
  <si>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</si>
  <si>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</si>
  <si>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</si>
  <si>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</si>
  <si>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</si>
  <si>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</si>
  <si>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</si>
  <si>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</si>
  <si>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</si>
  <si>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</si>
  <si>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</si>
  <si>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</si>
  <si>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</si>
  <si>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</si>
  <si>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</si>
  <si>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</si>
  <si>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</si>
  <si>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</si>
  <si>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</si>
  <si>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</si>
  <si>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</si>
  <si>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</si>
  <si>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</si>
  <si>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</si>
  <si>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</si>
  <si>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</si>
  <si>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</si>
  <si>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</si>
  <si>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</si>
  <si>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</si>
  <si>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</si>
  <si>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</si>
  <si>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</si>
  <si>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</si>
  <si>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</si>
  <si>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</si>
  <si>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</si>
  <si>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</si>
  <si>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</si>
  <si>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</si>
  <si>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</si>
  <si>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</si>
  <si>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</si>
  <si>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</si>
  <si>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</si>
  <si>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</si>
  <si>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</si>
  <si>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</si>
  <si>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</si>
  <si>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</si>
  <si>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</si>
  <si>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</si>
  <si>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</si>
  <si>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</si>
  <si>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</si>
  <si>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</si>
  <si>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</si>
  <si>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</si>
  <si>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</si>
  <si>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</si>
  <si>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</si>
  <si>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</si>
  <si>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</si>
  <si>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</si>
  <si>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</si>
  <si>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</si>
  <si>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</si>
  <si>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</si>
  <si>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</si>
  <si>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</si>
  <si>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</si>
  <si>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</si>
  <si>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</si>
  <si>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</si>
  <si>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</si>
  <si>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</si>
  <si>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</si>
  <si>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</si>
  <si>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</si>
  <si>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</si>
  <si>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</si>
  <si>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</si>
  <si>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</si>
  <si>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</si>
  <si>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</si>
  <si>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</si>
  <si>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</si>
  <si>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</si>
  <si>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</si>
  <si>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</si>
  <si>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</si>
  <si>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</si>
  <si>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</si>
  <si>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</si>
  <si>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</si>
  <si>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</si>
  <si>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</si>
  <si>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</si>
  <si>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</si>
  <si>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</si>
  <si>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</si>
  <si>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</si>
  <si>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</si>
  <si>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</si>
  <si>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</si>
  <si>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</si>
  <si>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</si>
  <si>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</si>
  <si>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</si>
  <si>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</si>
  <si>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</si>
  <si>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</si>
  <si>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modulární UPS, KEOR MOD se zál. 45min.</t>
  </si>
  <si>
    <t>výkonový modul Legrand KEOR MOD 25kW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</si>
</sst>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0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1" fillId="4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8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4" fontId="23" fillId="0" borderId="0" xfId="0" applyNumberFormat="1" applyFont="1"/>
    <xf numFmtId="166" fontId="31" fillId="0" borderId="10" xfId="0" applyNumberFormat="1" applyFont="1" applyBorder="1"/>
    <xf numFmtId="166" fontId="31" fillId="0" borderId="11" xfId="0" applyNumberFormat="1" applyFont="1" applyBorder="1"/>
    <xf numFmtId="4" fontId="32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1" fillId="0" borderId="22" xfId="0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 wrapText="1"/>
    </xf>
    <xf numFmtId="167" fontId="21" fillId="0" borderId="22" xfId="0" applyNumberFormat="1" applyFont="1" applyBorder="1" applyAlignment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>
      <alignment horizontal="center" vertical="center"/>
    </xf>
    <xf numFmtId="49" fontId="36" fillId="0" borderId="22" xfId="0" applyNumberFormat="1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center" vertical="center" wrapText="1"/>
    </xf>
    <xf numFmtId="167" fontId="36" fillId="0" borderId="22" xfId="0" applyNumberFormat="1" applyFont="1" applyBorder="1" applyAlignment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/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0" fontId="4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/>
    </xf>
    <xf numFmtId="0" fontId="41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331231157" TargetMode="External" /><Relationship Id="rId2" Type="http://schemas.openxmlformats.org/officeDocument/2006/relationships/hyperlink" Target="https://podminky.urs.cz/item/CS_URS_2024_01/413232211" TargetMode="External" /><Relationship Id="rId3" Type="http://schemas.openxmlformats.org/officeDocument/2006/relationships/hyperlink" Target="https://podminky.urs.cz/item/CS_URS_2024_01/413232221" TargetMode="External" /><Relationship Id="rId4" Type="http://schemas.openxmlformats.org/officeDocument/2006/relationships/hyperlink" Target="https://podminky.urs.cz/item/CS_URS_2024_01/612325302" TargetMode="External" /><Relationship Id="rId5" Type="http://schemas.openxmlformats.org/officeDocument/2006/relationships/hyperlink" Target="https://podminky.urs.cz/item/CS_URS_2024_01/612325421" TargetMode="External" /><Relationship Id="rId6" Type="http://schemas.openxmlformats.org/officeDocument/2006/relationships/hyperlink" Target="https://podminky.urs.cz/item/CS_URS_2024_01/612325422" TargetMode="External" /><Relationship Id="rId7" Type="http://schemas.openxmlformats.org/officeDocument/2006/relationships/hyperlink" Target="https://podminky.urs.cz/item/CS_URS_2024_01/619996127" TargetMode="External" /><Relationship Id="rId8" Type="http://schemas.openxmlformats.org/officeDocument/2006/relationships/hyperlink" Target="https://podminky.urs.cz/item/CS_URS_2024_01/619996145" TargetMode="External" /><Relationship Id="rId9" Type="http://schemas.openxmlformats.org/officeDocument/2006/relationships/hyperlink" Target="https://podminky.urs.cz/item/CS_URS_2024_01/943211112" TargetMode="External" /><Relationship Id="rId10" Type="http://schemas.openxmlformats.org/officeDocument/2006/relationships/hyperlink" Target="https://podminky.urs.cz/item/CS_URS_2024_01/943211212" TargetMode="External" /><Relationship Id="rId11" Type="http://schemas.openxmlformats.org/officeDocument/2006/relationships/hyperlink" Target="https://podminky.urs.cz/item/CS_URS_2024_01/943211812" TargetMode="External" /><Relationship Id="rId12" Type="http://schemas.openxmlformats.org/officeDocument/2006/relationships/hyperlink" Target="https://podminky.urs.cz/item/CS_URS_2024_01/949101111" TargetMode="External" /><Relationship Id="rId13" Type="http://schemas.openxmlformats.org/officeDocument/2006/relationships/hyperlink" Target="https://podminky.urs.cz/item/CS_URS_2024_01/952901111" TargetMode="External" /><Relationship Id="rId14" Type="http://schemas.openxmlformats.org/officeDocument/2006/relationships/hyperlink" Target="https://podminky.urs.cz/item/CS_URS_2024_01/953943211" TargetMode="External" /><Relationship Id="rId15" Type="http://schemas.openxmlformats.org/officeDocument/2006/relationships/hyperlink" Target="https://podminky.urs.cz/item/CS_URS_2024_01/953961213" TargetMode="External" /><Relationship Id="rId16" Type="http://schemas.openxmlformats.org/officeDocument/2006/relationships/hyperlink" Target="https://podminky.urs.cz/item/CS_URS_2024_01/953965121" TargetMode="External" /><Relationship Id="rId17" Type="http://schemas.openxmlformats.org/officeDocument/2006/relationships/hyperlink" Target="https://podminky.urs.cz/item/CS_URS_2024_01/961044111" TargetMode="External" /><Relationship Id="rId18" Type="http://schemas.openxmlformats.org/officeDocument/2006/relationships/hyperlink" Target="https://podminky.urs.cz/item/CS_URS_2024_01/965046111" TargetMode="External" /><Relationship Id="rId19" Type="http://schemas.openxmlformats.org/officeDocument/2006/relationships/hyperlink" Target="https://podminky.urs.cz/item/CS_URS_2024_01/967023692" TargetMode="External" /><Relationship Id="rId20" Type="http://schemas.openxmlformats.org/officeDocument/2006/relationships/hyperlink" Target="https://podminky.urs.cz/item/CS_URS_2024_01/967041112" TargetMode="External" /><Relationship Id="rId21" Type="http://schemas.openxmlformats.org/officeDocument/2006/relationships/hyperlink" Target="https://podminky.urs.cz/item/CS_URS_2024_01/971052341" TargetMode="External" /><Relationship Id="rId22" Type="http://schemas.openxmlformats.org/officeDocument/2006/relationships/hyperlink" Target="https://podminky.urs.cz/item/CS_URS_2024_01/971052651" TargetMode="External" /><Relationship Id="rId23" Type="http://schemas.openxmlformats.org/officeDocument/2006/relationships/hyperlink" Target="https://podminky.urs.cz/item/CS_URS_2024_01/972054221" TargetMode="External" /><Relationship Id="rId24" Type="http://schemas.openxmlformats.org/officeDocument/2006/relationships/hyperlink" Target="https://podminky.urs.cz/item/CS_URS_2024_01/973031324" TargetMode="External" /><Relationship Id="rId25" Type="http://schemas.openxmlformats.org/officeDocument/2006/relationships/hyperlink" Target="https://podminky.urs.cz/item/CS_URS_2024_01/973031345" TargetMode="External" /><Relationship Id="rId26" Type="http://schemas.openxmlformats.org/officeDocument/2006/relationships/hyperlink" Target="https://podminky.urs.cz/item/CS_URS_2024_01/977151111" TargetMode="External" /><Relationship Id="rId27" Type="http://schemas.openxmlformats.org/officeDocument/2006/relationships/hyperlink" Target="https://podminky.urs.cz/item/CS_URS_2024_01/977212111" TargetMode="External" /><Relationship Id="rId28" Type="http://schemas.openxmlformats.org/officeDocument/2006/relationships/hyperlink" Target="https://podminky.urs.cz/item/CS_URS_2024_01/978013121" TargetMode="External" /><Relationship Id="rId29" Type="http://schemas.openxmlformats.org/officeDocument/2006/relationships/hyperlink" Target="https://podminky.urs.cz/item/CS_URS_2024_01/977151113" TargetMode="External" /><Relationship Id="rId30" Type="http://schemas.openxmlformats.org/officeDocument/2006/relationships/hyperlink" Target="https://podminky.urs.cz/item/CS_URS_2024_01/977151119" TargetMode="External" /><Relationship Id="rId31" Type="http://schemas.openxmlformats.org/officeDocument/2006/relationships/hyperlink" Target="https://podminky.urs.cz/item/CS_URS_2024_01/997013215" TargetMode="External" /><Relationship Id="rId32" Type="http://schemas.openxmlformats.org/officeDocument/2006/relationships/hyperlink" Target="https://podminky.urs.cz/item/CS_URS_2024_01/997013501" TargetMode="External" /><Relationship Id="rId33" Type="http://schemas.openxmlformats.org/officeDocument/2006/relationships/hyperlink" Target="https://podminky.urs.cz/item/CS_URS_2024_01/997013509" TargetMode="External" /><Relationship Id="rId34" Type="http://schemas.openxmlformats.org/officeDocument/2006/relationships/hyperlink" Target="https://podminky.urs.cz/item/CS_URS_2024_01/997013602" TargetMode="External" /><Relationship Id="rId35" Type="http://schemas.openxmlformats.org/officeDocument/2006/relationships/hyperlink" Target="https://podminky.urs.cz/item/CS_URS_2024_01/998018002" TargetMode="External" /><Relationship Id="rId36" Type="http://schemas.openxmlformats.org/officeDocument/2006/relationships/hyperlink" Target="https://podminky.urs.cz/item/CS_URS_2024_01/741110511" TargetMode="External" /><Relationship Id="rId37" Type="http://schemas.openxmlformats.org/officeDocument/2006/relationships/hyperlink" Target="https://podminky.urs.cz/item/CS_URS_2024_01/741112301" TargetMode="External" /><Relationship Id="rId38" Type="http://schemas.openxmlformats.org/officeDocument/2006/relationships/hyperlink" Target="https://podminky.urs.cz/item/CS_URS_2024_01/741120403" TargetMode="External" /><Relationship Id="rId39" Type="http://schemas.openxmlformats.org/officeDocument/2006/relationships/hyperlink" Target="https://podminky.urs.cz/item/CS_URS_2024_01/741122611" TargetMode="External" /><Relationship Id="rId40" Type="http://schemas.openxmlformats.org/officeDocument/2006/relationships/hyperlink" Target="https://podminky.urs.cz/item/CS_URS_2024_01/741122611" TargetMode="External" /><Relationship Id="rId41" Type="http://schemas.openxmlformats.org/officeDocument/2006/relationships/hyperlink" Target="https://podminky.urs.cz/item/CS_URS_2024_01/741122624" TargetMode="External" /><Relationship Id="rId42" Type="http://schemas.openxmlformats.org/officeDocument/2006/relationships/hyperlink" Target="https://podminky.urs.cz/item/CS_URS_2024_01/741130001" TargetMode="External" /><Relationship Id="rId43" Type="http://schemas.openxmlformats.org/officeDocument/2006/relationships/hyperlink" Target="https://podminky.urs.cz/item/CS_URS_2024_01/741130006" TargetMode="External" /><Relationship Id="rId44" Type="http://schemas.openxmlformats.org/officeDocument/2006/relationships/hyperlink" Target="https://podminky.urs.cz/item/CS_URS_2024_01/741310263" TargetMode="External" /><Relationship Id="rId45" Type="http://schemas.openxmlformats.org/officeDocument/2006/relationships/hyperlink" Target="https://podminky.urs.cz/item/CS_URS_2024_01/741310268" TargetMode="External" /><Relationship Id="rId46" Type="http://schemas.openxmlformats.org/officeDocument/2006/relationships/hyperlink" Target="https://podminky.urs.cz/item/CS_URS_2024_01/741310512" TargetMode="External" /><Relationship Id="rId47" Type="http://schemas.openxmlformats.org/officeDocument/2006/relationships/hyperlink" Target="https://podminky.urs.cz/item/CS_URS_2024_01/741313082" TargetMode="External" /><Relationship Id="rId48" Type="http://schemas.openxmlformats.org/officeDocument/2006/relationships/hyperlink" Target="https://podminky.urs.cz/item/CS_URS_2024_01/741372153" TargetMode="External" /><Relationship Id="rId49" Type="http://schemas.openxmlformats.org/officeDocument/2006/relationships/hyperlink" Target="https://podminky.urs.cz/item/CS_URS_2024_01/741810003" TargetMode="External" /><Relationship Id="rId50" Type="http://schemas.openxmlformats.org/officeDocument/2006/relationships/hyperlink" Target="https://podminky.urs.cz/item/CS_URS_2024_01/741910302" TargetMode="External" /><Relationship Id="rId51" Type="http://schemas.openxmlformats.org/officeDocument/2006/relationships/hyperlink" Target="https://podminky.urs.cz/item/CS_URS_2024_01/741910413" TargetMode="External" /><Relationship Id="rId52" Type="http://schemas.openxmlformats.org/officeDocument/2006/relationships/hyperlink" Target="https://podminky.urs.cz/item/CS_URS_2024_01/741910511" TargetMode="External" /><Relationship Id="rId53" Type="http://schemas.openxmlformats.org/officeDocument/2006/relationships/hyperlink" Target="https://podminky.urs.cz/item/CS_URS_2024_01/741910512" TargetMode="External" /><Relationship Id="rId54" Type="http://schemas.openxmlformats.org/officeDocument/2006/relationships/hyperlink" Target="https://podminky.urs.cz/item/CS_URS_2024_01/741914822" TargetMode="External" /><Relationship Id="rId55" Type="http://schemas.openxmlformats.org/officeDocument/2006/relationships/hyperlink" Target="https://podminky.urs.cz/item/CS_URS_2024_01/741920301" TargetMode="External" /><Relationship Id="rId56" Type="http://schemas.openxmlformats.org/officeDocument/2006/relationships/hyperlink" Target="https://podminky.urs.cz/item/CS_URS_2024_01/741990004" TargetMode="External" /><Relationship Id="rId57" Type="http://schemas.openxmlformats.org/officeDocument/2006/relationships/hyperlink" Target="https://podminky.urs.cz/item/CS_URS_2024_01/998741122" TargetMode="External" /><Relationship Id="rId58" Type="http://schemas.openxmlformats.org/officeDocument/2006/relationships/hyperlink" Target="https://podminky.urs.cz/item/CS_URS_2024_01/741120401" TargetMode="External" /><Relationship Id="rId59" Type="http://schemas.openxmlformats.org/officeDocument/2006/relationships/hyperlink" Target="https://podminky.urs.cz/item/CS_URS_2024_01/741321001" TargetMode="External" /><Relationship Id="rId60" Type="http://schemas.openxmlformats.org/officeDocument/2006/relationships/hyperlink" Target="https://podminky.urs.cz/item/CS_URS_2024_01/741310562" TargetMode="External" /><Relationship Id="rId61" Type="http://schemas.openxmlformats.org/officeDocument/2006/relationships/hyperlink" Target="https://podminky.urs.cz/item/CS_URS_2024_01/741320003" TargetMode="External" /><Relationship Id="rId62" Type="http://schemas.openxmlformats.org/officeDocument/2006/relationships/hyperlink" Target="https://podminky.urs.cz/item/CS_URS_2024_01/763111714" TargetMode="External" /><Relationship Id="rId63" Type="http://schemas.openxmlformats.org/officeDocument/2006/relationships/hyperlink" Target="https://podminky.urs.cz/item/CS_URS_2024_01/763111717" TargetMode="External" /><Relationship Id="rId64" Type="http://schemas.openxmlformats.org/officeDocument/2006/relationships/hyperlink" Target="https://podminky.urs.cz/item/CS_URS_2024_01/763181311" TargetMode="External" /><Relationship Id="rId65" Type="http://schemas.openxmlformats.org/officeDocument/2006/relationships/hyperlink" Target="https://podminky.urs.cz/item/CS_URS_2024_01/763201825" TargetMode="External" /><Relationship Id="rId66" Type="http://schemas.openxmlformats.org/officeDocument/2006/relationships/hyperlink" Target="https://podminky.urs.cz/item/CS_URS_2024_01/763211246" TargetMode="External" /><Relationship Id="rId67" Type="http://schemas.openxmlformats.org/officeDocument/2006/relationships/hyperlink" Target="https://podminky.urs.cz/item/CS_URS_2024_01/763211247" TargetMode="External" /><Relationship Id="rId68" Type="http://schemas.openxmlformats.org/officeDocument/2006/relationships/hyperlink" Target="https://podminky.urs.cz/item/CS_URS_2024_01/998763332" TargetMode="External" /><Relationship Id="rId69" Type="http://schemas.openxmlformats.org/officeDocument/2006/relationships/hyperlink" Target="https://podminky.urs.cz/item/CS_URS_2024_01/766660162" TargetMode="External" /><Relationship Id="rId70" Type="http://schemas.openxmlformats.org/officeDocument/2006/relationships/hyperlink" Target="https://podminky.urs.cz/item/CS_URS_2024_01/766660717" TargetMode="External" /><Relationship Id="rId71" Type="http://schemas.openxmlformats.org/officeDocument/2006/relationships/hyperlink" Target="https://podminky.urs.cz/item/CS_URS_2024_01/766660728" TargetMode="External" /><Relationship Id="rId72" Type="http://schemas.openxmlformats.org/officeDocument/2006/relationships/hyperlink" Target="https://podminky.urs.cz/item/CS_URS_2024_01/766660729" TargetMode="External" /><Relationship Id="rId73" Type="http://schemas.openxmlformats.org/officeDocument/2006/relationships/hyperlink" Target="https://podminky.urs.cz/item/CS_URS_2024_01/998766122" TargetMode="External" /><Relationship Id="rId74" Type="http://schemas.openxmlformats.org/officeDocument/2006/relationships/hyperlink" Target="https://podminky.urs.cz/item/CS_URS_2024_01/767122112" TargetMode="External" /><Relationship Id="rId75" Type="http://schemas.openxmlformats.org/officeDocument/2006/relationships/hyperlink" Target="https://podminky.urs.cz/item/CS_URS_2024_01/767122812" TargetMode="External" /><Relationship Id="rId76" Type="http://schemas.openxmlformats.org/officeDocument/2006/relationships/hyperlink" Target="https://podminky.urs.cz/item/CS_URS_2024_01/767161813" TargetMode="External" /><Relationship Id="rId77" Type="http://schemas.openxmlformats.org/officeDocument/2006/relationships/hyperlink" Target="https://podminky.urs.cz/item/CS_URS_2024_01/767641800" TargetMode="External" /><Relationship Id="rId78" Type="http://schemas.openxmlformats.org/officeDocument/2006/relationships/hyperlink" Target="https://podminky.urs.cz/item/CS_URS_2024_01/767861011" TargetMode="External" /><Relationship Id="rId79" Type="http://schemas.openxmlformats.org/officeDocument/2006/relationships/hyperlink" Target="https://podminky.urs.cz/item/CS_URS_2024_01/767995115" TargetMode="External" /><Relationship Id="rId80" Type="http://schemas.openxmlformats.org/officeDocument/2006/relationships/hyperlink" Target="https://podminky.urs.cz/item/CS_URS_2024_01/767995116" TargetMode="External" /><Relationship Id="rId81" Type="http://schemas.openxmlformats.org/officeDocument/2006/relationships/hyperlink" Target="https://podminky.urs.cz/item/CS_URS_2024_01/767996801" TargetMode="External" /><Relationship Id="rId82" Type="http://schemas.openxmlformats.org/officeDocument/2006/relationships/hyperlink" Target="https://podminky.urs.cz/item/CS_URS_2024_01/998767122" TargetMode="External" /><Relationship Id="rId83" Type="http://schemas.openxmlformats.org/officeDocument/2006/relationships/hyperlink" Target="https://podminky.urs.cz/item/CS_URS_2024_01/771573921" TargetMode="External" /><Relationship Id="rId84" Type="http://schemas.openxmlformats.org/officeDocument/2006/relationships/hyperlink" Target="https://podminky.urs.cz/item/CS_URS_2024_01/771592011" TargetMode="External" /><Relationship Id="rId85" Type="http://schemas.openxmlformats.org/officeDocument/2006/relationships/hyperlink" Target="https://podminky.urs.cz/item/CS_URS_2024_01/998771122" TargetMode="External" /><Relationship Id="rId86" Type="http://schemas.openxmlformats.org/officeDocument/2006/relationships/hyperlink" Target="https://podminky.urs.cz/item/CS_URS_2024_01/783301303" TargetMode="External" /><Relationship Id="rId87" Type="http://schemas.openxmlformats.org/officeDocument/2006/relationships/hyperlink" Target="https://podminky.urs.cz/item/CS_URS_2024_01/783301311" TargetMode="External" /><Relationship Id="rId88" Type="http://schemas.openxmlformats.org/officeDocument/2006/relationships/hyperlink" Target="https://podminky.urs.cz/item/CS_URS_2024_01/783314203" TargetMode="External" /><Relationship Id="rId89" Type="http://schemas.openxmlformats.org/officeDocument/2006/relationships/hyperlink" Target="https://podminky.urs.cz/item/CS_URS_2024_01/783315101" TargetMode="External" /><Relationship Id="rId90" Type="http://schemas.openxmlformats.org/officeDocument/2006/relationships/hyperlink" Target="https://podminky.urs.cz/item/CS_URS_2024_01/783317101" TargetMode="External" /><Relationship Id="rId91" Type="http://schemas.openxmlformats.org/officeDocument/2006/relationships/hyperlink" Target="https://podminky.urs.cz/item/CS_URS_2023_02/783836401" TargetMode="External" /><Relationship Id="rId92" Type="http://schemas.openxmlformats.org/officeDocument/2006/relationships/hyperlink" Target="https://podminky.urs.cz/item/CS_URS_2024_01/783896409" TargetMode="External" /><Relationship Id="rId93" Type="http://schemas.openxmlformats.org/officeDocument/2006/relationships/hyperlink" Target="https://podminky.urs.cz/item/CS_URS_2024_01/783901453" TargetMode="External" /><Relationship Id="rId94" Type="http://schemas.openxmlformats.org/officeDocument/2006/relationships/hyperlink" Target="https://podminky.urs.cz/item/CS_URS_2024_01/783933161" TargetMode="External" /><Relationship Id="rId95" Type="http://schemas.openxmlformats.org/officeDocument/2006/relationships/hyperlink" Target="https://podminky.urs.cz/item/CS_URS_2024_01/783937163" TargetMode="External" /><Relationship Id="rId96" Type="http://schemas.openxmlformats.org/officeDocument/2006/relationships/hyperlink" Target="https://podminky.urs.cz/item/CS_URS_2024_01/784121001" TargetMode="External" /><Relationship Id="rId97" Type="http://schemas.openxmlformats.org/officeDocument/2006/relationships/hyperlink" Target="https://podminky.urs.cz/item/CS_URS_2024_01/784121011" TargetMode="External" /><Relationship Id="rId98" Type="http://schemas.openxmlformats.org/officeDocument/2006/relationships/hyperlink" Target="https://podminky.urs.cz/item/CS_URS_2024_01/784181101" TargetMode="External" /><Relationship Id="rId99" Type="http://schemas.openxmlformats.org/officeDocument/2006/relationships/hyperlink" Target="https://podminky.urs.cz/item/CS_URS_2024_01/784211101" TargetMode="External" /><Relationship Id="rId100" Type="http://schemas.openxmlformats.org/officeDocument/2006/relationships/hyperlink" Target="https://podminky.urs.cz/item/CS_URS_2024_01/784211143" TargetMode="External" /><Relationship Id="rId101" Type="http://schemas.openxmlformats.org/officeDocument/2006/relationships/hyperlink" Target="https://podminky.urs.cz/item/CS_URS_2024_01/784211163" TargetMode="External" /><Relationship Id="rId102" Type="http://schemas.openxmlformats.org/officeDocument/2006/relationships/hyperlink" Target="https://podminky.urs.cz/item/CS_URS_2024_01/784221101" TargetMode="External" /><Relationship Id="rId10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260" t="s">
        <v>14</v>
      </c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R5" s="19"/>
      <c r="BE5" s="257" t="s">
        <v>15</v>
      </c>
      <c r="BS5" s="16" t="s">
        <v>6</v>
      </c>
    </row>
    <row r="6" spans="2:71" ht="36.95" customHeight="1">
      <c r="B6" s="19"/>
      <c r="D6" s="25" t="s">
        <v>16</v>
      </c>
      <c r="K6" s="262" t="s">
        <v>17</v>
      </c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R6" s="19"/>
      <c r="BE6" s="258"/>
      <c r="BS6" s="16" t="s">
        <v>6</v>
      </c>
    </row>
    <row r="7" spans="2:71" ht="12" customHeight="1">
      <c r="B7" s="19"/>
      <c r="D7" s="26" t="s">
        <v>18</v>
      </c>
      <c r="K7" s="24" t="s">
        <v>19</v>
      </c>
      <c r="AK7" s="26" t="s">
        <v>20</v>
      </c>
      <c r="AN7" s="24" t="s">
        <v>21</v>
      </c>
      <c r="AR7" s="19"/>
      <c r="BE7" s="258"/>
      <c r="BS7" s="16" t="s">
        <v>6</v>
      </c>
    </row>
    <row r="8" spans="2:71" ht="12" customHeight="1">
      <c r="B8" s="19"/>
      <c r="D8" s="26" t="s">
        <v>22</v>
      </c>
      <c r="K8" s="24" t="s">
        <v>23</v>
      </c>
      <c r="AK8" s="26" t="s">
        <v>24</v>
      </c>
      <c r="AN8" s="27" t="s">
        <v>25</v>
      </c>
      <c r="AR8" s="19"/>
      <c r="BE8" s="258"/>
      <c r="BS8" s="16" t="s">
        <v>6</v>
      </c>
    </row>
    <row r="9" spans="2:71" ht="14.45" customHeight="1">
      <c r="B9" s="19"/>
      <c r="AR9" s="19"/>
      <c r="BE9" s="258"/>
      <c r="BS9" s="16" t="s">
        <v>6</v>
      </c>
    </row>
    <row r="10" spans="2:71" ht="12" customHeight="1">
      <c r="B10" s="19"/>
      <c r="D10" s="26" t="s">
        <v>26</v>
      </c>
      <c r="AK10" s="26" t="s">
        <v>27</v>
      </c>
      <c r="AN10" s="24" t="s">
        <v>28</v>
      </c>
      <c r="AR10" s="19"/>
      <c r="BE10" s="258"/>
      <c r="BS10" s="16" t="s">
        <v>6</v>
      </c>
    </row>
    <row r="11" spans="2:71" ht="18.4" customHeight="1">
      <c r="B11" s="19"/>
      <c r="E11" s="24" t="s">
        <v>29</v>
      </c>
      <c r="AK11" s="26" t="s">
        <v>30</v>
      </c>
      <c r="AN11" s="24" t="s">
        <v>28</v>
      </c>
      <c r="AR11" s="19"/>
      <c r="BE11" s="258"/>
      <c r="BS11" s="16" t="s">
        <v>6</v>
      </c>
    </row>
    <row r="12" spans="2:71" ht="6.95" customHeight="1">
      <c r="B12" s="19"/>
      <c r="AR12" s="19"/>
      <c r="BE12" s="258"/>
      <c r="BS12" s="16" t="s">
        <v>6</v>
      </c>
    </row>
    <row r="13" spans="2:71" ht="12" customHeight="1">
      <c r="B13" s="19"/>
      <c r="D13" s="26" t="s">
        <v>31</v>
      </c>
      <c r="AK13" s="26" t="s">
        <v>27</v>
      </c>
      <c r="AN13" s="28" t="s">
        <v>32</v>
      </c>
      <c r="AR13" s="19"/>
      <c r="BE13" s="258"/>
      <c r="BS13" s="16" t="s">
        <v>6</v>
      </c>
    </row>
    <row r="14" spans="2:71" ht="12.75">
      <c r="B14" s="19"/>
      <c r="E14" s="263" t="s">
        <v>32</v>
      </c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" t="s">
        <v>30</v>
      </c>
      <c r="AN14" s="28" t="s">
        <v>32</v>
      </c>
      <c r="AR14" s="19"/>
      <c r="BE14" s="258"/>
      <c r="BS14" s="16" t="s">
        <v>6</v>
      </c>
    </row>
    <row r="15" spans="2:71" ht="6.95" customHeight="1">
      <c r="B15" s="19"/>
      <c r="AR15" s="19"/>
      <c r="BE15" s="258"/>
      <c r="BS15" s="16" t="s">
        <v>4</v>
      </c>
    </row>
    <row r="16" spans="2:71" ht="12" customHeight="1">
      <c r="B16" s="19"/>
      <c r="D16" s="26" t="s">
        <v>33</v>
      </c>
      <c r="AK16" s="26" t="s">
        <v>27</v>
      </c>
      <c r="AN16" s="24" t="s">
        <v>28</v>
      </c>
      <c r="AR16" s="19"/>
      <c r="BE16" s="258"/>
      <c r="BS16" s="16" t="s">
        <v>4</v>
      </c>
    </row>
    <row r="17" spans="2:71" ht="18.4" customHeight="1">
      <c r="B17" s="19"/>
      <c r="E17" s="24" t="s">
        <v>34</v>
      </c>
      <c r="AK17" s="26" t="s">
        <v>30</v>
      </c>
      <c r="AN17" s="24" t="s">
        <v>28</v>
      </c>
      <c r="AR17" s="19"/>
      <c r="BE17" s="258"/>
      <c r="BS17" s="16" t="s">
        <v>35</v>
      </c>
    </row>
    <row r="18" spans="2:71" ht="6.95" customHeight="1">
      <c r="B18" s="19"/>
      <c r="AR18" s="19"/>
      <c r="BE18" s="258"/>
      <c r="BS18" s="16" t="s">
        <v>6</v>
      </c>
    </row>
    <row r="19" spans="2:71" ht="12" customHeight="1">
      <c r="B19" s="19"/>
      <c r="D19" s="26" t="s">
        <v>36</v>
      </c>
      <c r="AK19" s="26" t="s">
        <v>27</v>
      </c>
      <c r="AN19" s="24" t="s">
        <v>28</v>
      </c>
      <c r="AR19" s="19"/>
      <c r="BE19" s="258"/>
      <c r="BS19" s="16" t="s">
        <v>6</v>
      </c>
    </row>
    <row r="20" spans="2:71" ht="18.4" customHeight="1">
      <c r="B20" s="19"/>
      <c r="E20" s="24" t="s">
        <v>37</v>
      </c>
      <c r="AK20" s="26" t="s">
        <v>30</v>
      </c>
      <c r="AN20" s="24" t="s">
        <v>28</v>
      </c>
      <c r="AR20" s="19"/>
      <c r="BE20" s="258"/>
      <c r="BS20" s="16" t="s">
        <v>4</v>
      </c>
    </row>
    <row r="21" spans="2:57" ht="6.95" customHeight="1">
      <c r="B21" s="19"/>
      <c r="AR21" s="19"/>
      <c r="BE21" s="258"/>
    </row>
    <row r="22" spans="2:57" ht="12" customHeight="1">
      <c r="B22" s="19"/>
      <c r="D22" s="26" t="s">
        <v>38</v>
      </c>
      <c r="AR22" s="19"/>
      <c r="BE22" s="258"/>
    </row>
    <row r="23" spans="2:57" ht="47.25" customHeight="1">
      <c r="B23" s="19"/>
      <c r="E23" s="265" t="s">
        <v>39</v>
      </c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R23" s="19"/>
      <c r="BE23" s="258"/>
    </row>
    <row r="24" spans="2:57" ht="6.95" customHeight="1">
      <c r="B24" s="19"/>
      <c r="AR24" s="19"/>
      <c r="BE24" s="258"/>
    </row>
    <row r="25" spans="2:57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58"/>
    </row>
    <row r="26" spans="2:57" s="1" customFormat="1" ht="25.9" customHeight="1">
      <c r="B26" s="31"/>
      <c r="D26" s="32" t="s">
        <v>40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66">
        <f>ROUND(AG54,2)</f>
        <v>0</v>
      </c>
      <c r="AL26" s="267"/>
      <c r="AM26" s="267"/>
      <c r="AN26" s="267"/>
      <c r="AO26" s="267"/>
      <c r="AR26" s="31"/>
      <c r="BE26" s="258"/>
    </row>
    <row r="27" spans="2:57" s="1" customFormat="1" ht="6.95" customHeight="1">
      <c r="B27" s="31"/>
      <c r="AR27" s="31"/>
      <c r="BE27" s="258"/>
    </row>
    <row r="28" spans="2:57" s="1" customFormat="1" ht="12.75">
      <c r="B28" s="31"/>
      <c r="L28" s="268" t="s">
        <v>41</v>
      </c>
      <c r="M28" s="268"/>
      <c r="N28" s="268"/>
      <c r="O28" s="268"/>
      <c r="P28" s="268"/>
      <c r="W28" s="268" t="s">
        <v>42</v>
      </c>
      <c r="X28" s="268"/>
      <c r="Y28" s="268"/>
      <c r="Z28" s="268"/>
      <c r="AA28" s="268"/>
      <c r="AB28" s="268"/>
      <c r="AC28" s="268"/>
      <c r="AD28" s="268"/>
      <c r="AE28" s="268"/>
      <c r="AK28" s="268" t="s">
        <v>43</v>
      </c>
      <c r="AL28" s="268"/>
      <c r="AM28" s="268"/>
      <c r="AN28" s="268"/>
      <c r="AO28" s="268"/>
      <c r="AR28" s="31"/>
      <c r="BE28" s="258"/>
    </row>
    <row r="29" spans="2:57" s="2" customFormat="1" ht="14.45" customHeight="1">
      <c r="B29" s="35"/>
      <c r="D29" s="26" t="s">
        <v>44</v>
      </c>
      <c r="F29" s="26" t="s">
        <v>45</v>
      </c>
      <c r="L29" s="271">
        <v>0</v>
      </c>
      <c r="M29" s="270"/>
      <c r="N29" s="270"/>
      <c r="O29" s="270"/>
      <c r="P29" s="270"/>
      <c r="W29" s="269">
        <f>ROUND(AZ54,2)</f>
        <v>0</v>
      </c>
      <c r="X29" s="270"/>
      <c r="Y29" s="270"/>
      <c r="Z29" s="270"/>
      <c r="AA29" s="270"/>
      <c r="AB29" s="270"/>
      <c r="AC29" s="270"/>
      <c r="AD29" s="270"/>
      <c r="AE29" s="270"/>
      <c r="AK29" s="269">
        <f>ROUND(AV54,2)</f>
        <v>0</v>
      </c>
      <c r="AL29" s="270"/>
      <c r="AM29" s="270"/>
      <c r="AN29" s="270"/>
      <c r="AO29" s="270"/>
      <c r="AR29" s="35"/>
      <c r="BE29" s="259"/>
    </row>
    <row r="30" spans="2:57" s="2" customFormat="1" ht="14.45" customHeight="1">
      <c r="B30" s="35"/>
      <c r="F30" s="26" t="s">
        <v>46</v>
      </c>
      <c r="L30" s="271">
        <v>0.12</v>
      </c>
      <c r="M30" s="270"/>
      <c r="N30" s="270"/>
      <c r="O30" s="270"/>
      <c r="P30" s="270"/>
      <c r="W30" s="269">
        <f>ROUND(BA54,2)</f>
        <v>0</v>
      </c>
      <c r="X30" s="270"/>
      <c r="Y30" s="270"/>
      <c r="Z30" s="270"/>
      <c r="AA30" s="270"/>
      <c r="AB30" s="270"/>
      <c r="AC30" s="270"/>
      <c r="AD30" s="270"/>
      <c r="AE30" s="270"/>
      <c r="AK30" s="269">
        <f>ROUND(AW54,2)</f>
        <v>0</v>
      </c>
      <c r="AL30" s="270"/>
      <c r="AM30" s="270"/>
      <c r="AN30" s="270"/>
      <c r="AO30" s="270"/>
      <c r="AR30" s="35"/>
      <c r="BE30" s="259"/>
    </row>
    <row r="31" spans="2:57" s="2" customFormat="1" ht="14.45" customHeight="1" hidden="1">
      <c r="B31" s="35"/>
      <c r="F31" s="26" t="s">
        <v>47</v>
      </c>
      <c r="L31" s="271">
        <v>0</v>
      </c>
      <c r="M31" s="270"/>
      <c r="N31" s="270"/>
      <c r="O31" s="270"/>
      <c r="P31" s="270"/>
      <c r="W31" s="269">
        <f>ROUND(BB54,2)</f>
        <v>0</v>
      </c>
      <c r="X31" s="270"/>
      <c r="Y31" s="270"/>
      <c r="Z31" s="270"/>
      <c r="AA31" s="270"/>
      <c r="AB31" s="270"/>
      <c r="AC31" s="270"/>
      <c r="AD31" s="270"/>
      <c r="AE31" s="270"/>
      <c r="AK31" s="269">
        <v>0</v>
      </c>
      <c r="AL31" s="270"/>
      <c r="AM31" s="270"/>
      <c r="AN31" s="270"/>
      <c r="AO31" s="270"/>
      <c r="AR31" s="35"/>
      <c r="BE31" s="259"/>
    </row>
    <row r="32" spans="2:57" s="2" customFormat="1" ht="14.45" customHeight="1" hidden="1">
      <c r="B32" s="35"/>
      <c r="F32" s="26" t="s">
        <v>48</v>
      </c>
      <c r="L32" s="271">
        <v>0.12</v>
      </c>
      <c r="M32" s="270"/>
      <c r="N32" s="270"/>
      <c r="O32" s="270"/>
      <c r="P32" s="270"/>
      <c r="W32" s="269">
        <f>ROUND(BC54,2)</f>
        <v>0</v>
      </c>
      <c r="X32" s="270"/>
      <c r="Y32" s="270"/>
      <c r="Z32" s="270"/>
      <c r="AA32" s="270"/>
      <c r="AB32" s="270"/>
      <c r="AC32" s="270"/>
      <c r="AD32" s="270"/>
      <c r="AE32" s="270"/>
      <c r="AK32" s="269">
        <v>0</v>
      </c>
      <c r="AL32" s="270"/>
      <c r="AM32" s="270"/>
      <c r="AN32" s="270"/>
      <c r="AO32" s="270"/>
      <c r="AR32" s="35"/>
      <c r="BE32" s="259"/>
    </row>
    <row r="33" spans="2:44" s="2" customFormat="1" ht="14.45" customHeight="1" hidden="1">
      <c r="B33" s="35"/>
      <c r="F33" s="26" t="s">
        <v>49</v>
      </c>
      <c r="L33" s="271">
        <v>0</v>
      </c>
      <c r="M33" s="270"/>
      <c r="N33" s="270"/>
      <c r="O33" s="270"/>
      <c r="P33" s="270"/>
      <c r="W33" s="269">
        <f>ROUND(BD54,2)</f>
        <v>0</v>
      </c>
      <c r="X33" s="270"/>
      <c r="Y33" s="270"/>
      <c r="Z33" s="270"/>
      <c r="AA33" s="270"/>
      <c r="AB33" s="270"/>
      <c r="AC33" s="270"/>
      <c r="AD33" s="270"/>
      <c r="AE33" s="270"/>
      <c r="AK33" s="269">
        <v>0</v>
      </c>
      <c r="AL33" s="270"/>
      <c r="AM33" s="270"/>
      <c r="AN33" s="270"/>
      <c r="AO33" s="270"/>
      <c r="AR33" s="35"/>
    </row>
    <row r="34" spans="2:44" s="1" customFormat="1" ht="6.95" customHeight="1">
      <c r="B34" s="31"/>
      <c r="AR34" s="31"/>
    </row>
    <row r="35" spans="2:44" s="1" customFormat="1" ht="25.9" customHeight="1">
      <c r="B35" s="31"/>
      <c r="C35" s="36"/>
      <c r="D35" s="37" t="s">
        <v>50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51</v>
      </c>
      <c r="U35" s="38"/>
      <c r="V35" s="38"/>
      <c r="W35" s="38"/>
      <c r="X35" s="272" t="s">
        <v>52</v>
      </c>
      <c r="Y35" s="273"/>
      <c r="Z35" s="273"/>
      <c r="AA35" s="273"/>
      <c r="AB35" s="273"/>
      <c r="AC35" s="38"/>
      <c r="AD35" s="38"/>
      <c r="AE35" s="38"/>
      <c r="AF35" s="38"/>
      <c r="AG35" s="38"/>
      <c r="AH35" s="38"/>
      <c r="AI35" s="38"/>
      <c r="AJ35" s="38"/>
      <c r="AK35" s="274">
        <f>SUM(AK26:AK33)</f>
        <v>0</v>
      </c>
      <c r="AL35" s="273"/>
      <c r="AM35" s="273"/>
      <c r="AN35" s="273"/>
      <c r="AO35" s="275"/>
      <c r="AP35" s="36"/>
      <c r="AQ35" s="36"/>
      <c r="AR35" s="31"/>
    </row>
    <row r="36" spans="2:44" s="1" customFormat="1" ht="6.95" customHeight="1">
      <c r="B36" s="31"/>
      <c r="AR36" s="31"/>
    </row>
    <row r="37" spans="2:44" s="1" customFormat="1" ht="6.95" customHeight="1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31"/>
    </row>
    <row r="41" spans="2:44" s="1" customFormat="1" ht="6.95" customHeight="1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31"/>
    </row>
    <row r="42" spans="2:44" s="1" customFormat="1" ht="24.95" customHeight="1">
      <c r="B42" s="31"/>
      <c r="C42" s="20" t="s">
        <v>53</v>
      </c>
      <c r="AR42" s="31"/>
    </row>
    <row r="43" spans="2:44" s="1" customFormat="1" ht="6.95" customHeight="1">
      <c r="B43" s="31"/>
      <c r="AR43" s="31"/>
    </row>
    <row r="44" spans="2:44" s="3" customFormat="1" ht="12" customHeight="1">
      <c r="B44" s="44"/>
      <c r="C44" s="26" t="s">
        <v>13</v>
      </c>
      <c r="L44" s="3" t="str">
        <f>K5</f>
        <v>405A2024</v>
      </c>
      <c r="AR44" s="44"/>
    </row>
    <row r="45" spans="2:44" s="4" customFormat="1" ht="36.95" customHeight="1">
      <c r="B45" s="45"/>
      <c r="C45" s="46" t="s">
        <v>16</v>
      </c>
      <c r="L45" s="276" t="str">
        <f>K6</f>
        <v>Výměna výtahu č.2 za lůžkový výtah s evakuační schopností</v>
      </c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277"/>
      <c r="AO45" s="277"/>
      <c r="AR45" s="45"/>
    </row>
    <row r="46" spans="2:44" s="1" customFormat="1" ht="6.95" customHeight="1">
      <c r="B46" s="31"/>
      <c r="AR46" s="31"/>
    </row>
    <row r="47" spans="2:44" s="1" customFormat="1" ht="12" customHeight="1">
      <c r="B47" s="31"/>
      <c r="C47" s="26" t="s">
        <v>22</v>
      </c>
      <c r="L47" s="47" t="str">
        <f>IF(K8="","",K8)</f>
        <v>Chittussiho 1A, Praha 6</v>
      </c>
      <c r="AI47" s="26" t="s">
        <v>24</v>
      </c>
      <c r="AM47" s="278" t="str">
        <f>IF(AN8="","",AN8)</f>
        <v>2. 1. 2024</v>
      </c>
      <c r="AN47" s="278"/>
      <c r="AR47" s="31"/>
    </row>
    <row r="48" spans="2:44" s="1" customFormat="1" ht="6.95" customHeight="1">
      <c r="B48" s="31"/>
      <c r="AR48" s="31"/>
    </row>
    <row r="49" spans="2:56" s="1" customFormat="1" ht="15.2" customHeight="1">
      <c r="B49" s="31"/>
      <c r="C49" s="26" t="s">
        <v>26</v>
      </c>
      <c r="L49" s="3" t="str">
        <f>IF(E11="","",E11)</f>
        <v xml:space="preserve"> </v>
      </c>
      <c r="AI49" s="26" t="s">
        <v>33</v>
      </c>
      <c r="AM49" s="279" t="str">
        <f>IF(E17="","",E17)</f>
        <v>Ing. F. Nehonský</v>
      </c>
      <c r="AN49" s="280"/>
      <c r="AO49" s="280"/>
      <c r="AP49" s="280"/>
      <c r="AR49" s="31"/>
      <c r="AS49" s="281" t="s">
        <v>54</v>
      </c>
      <c r="AT49" s="282"/>
      <c r="AU49" s="49"/>
      <c r="AV49" s="49"/>
      <c r="AW49" s="49"/>
      <c r="AX49" s="49"/>
      <c r="AY49" s="49"/>
      <c r="AZ49" s="49"/>
      <c r="BA49" s="49"/>
      <c r="BB49" s="49"/>
      <c r="BC49" s="49"/>
      <c r="BD49" s="50"/>
    </row>
    <row r="50" spans="2:56" s="1" customFormat="1" ht="15.2" customHeight="1">
      <c r="B50" s="31"/>
      <c r="C50" s="26" t="s">
        <v>31</v>
      </c>
      <c r="L50" s="3" t="str">
        <f>IF(E14="Vyplň údaj","",E14)</f>
        <v/>
      </c>
      <c r="AI50" s="26" t="s">
        <v>36</v>
      </c>
      <c r="AM50" s="279" t="str">
        <f>IF(E20="","",E20)</f>
        <v>Pavel Novotný</v>
      </c>
      <c r="AN50" s="280"/>
      <c r="AO50" s="280"/>
      <c r="AP50" s="280"/>
      <c r="AR50" s="31"/>
      <c r="AS50" s="283"/>
      <c r="AT50" s="284"/>
      <c r="BD50" s="52"/>
    </row>
    <row r="51" spans="2:56" s="1" customFormat="1" ht="10.9" customHeight="1">
      <c r="B51" s="31"/>
      <c r="AR51" s="31"/>
      <c r="AS51" s="283"/>
      <c r="AT51" s="284"/>
      <c r="BD51" s="52"/>
    </row>
    <row r="52" spans="2:56" s="1" customFormat="1" ht="29.25" customHeight="1">
      <c r="B52" s="31"/>
      <c r="C52" s="285" t="s">
        <v>55</v>
      </c>
      <c r="D52" s="286"/>
      <c r="E52" s="286"/>
      <c r="F52" s="286"/>
      <c r="G52" s="286"/>
      <c r="H52" s="53"/>
      <c r="I52" s="287" t="s">
        <v>56</v>
      </c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8" t="s">
        <v>57</v>
      </c>
      <c r="AH52" s="286"/>
      <c r="AI52" s="286"/>
      <c r="AJ52" s="286"/>
      <c r="AK52" s="286"/>
      <c r="AL52" s="286"/>
      <c r="AM52" s="286"/>
      <c r="AN52" s="287" t="s">
        <v>58</v>
      </c>
      <c r="AO52" s="286"/>
      <c r="AP52" s="286"/>
      <c r="AQ52" s="54" t="s">
        <v>59</v>
      </c>
      <c r="AR52" s="31"/>
      <c r="AS52" s="55" t="s">
        <v>60</v>
      </c>
      <c r="AT52" s="56" t="s">
        <v>61</v>
      </c>
      <c r="AU52" s="56" t="s">
        <v>62</v>
      </c>
      <c r="AV52" s="56" t="s">
        <v>63</v>
      </c>
      <c r="AW52" s="56" t="s">
        <v>64</v>
      </c>
      <c r="AX52" s="56" t="s">
        <v>65</v>
      </c>
      <c r="AY52" s="56" t="s">
        <v>66</v>
      </c>
      <c r="AZ52" s="56" t="s">
        <v>67</v>
      </c>
      <c r="BA52" s="56" t="s">
        <v>68</v>
      </c>
      <c r="BB52" s="56" t="s">
        <v>69</v>
      </c>
      <c r="BC52" s="56" t="s">
        <v>70</v>
      </c>
      <c r="BD52" s="57" t="s">
        <v>71</v>
      </c>
    </row>
    <row r="53" spans="2:56" s="1" customFormat="1" ht="10.9" customHeight="1">
      <c r="B53" s="31"/>
      <c r="AR53" s="31"/>
      <c r="AS53" s="58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50"/>
    </row>
    <row r="54" spans="2:90" s="5" customFormat="1" ht="32.45" customHeight="1">
      <c r="B54" s="59"/>
      <c r="C54" s="60" t="s">
        <v>72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292">
        <f>ROUND(AG55,2)</f>
        <v>0</v>
      </c>
      <c r="AH54" s="292"/>
      <c r="AI54" s="292"/>
      <c r="AJ54" s="292"/>
      <c r="AK54" s="292"/>
      <c r="AL54" s="292"/>
      <c r="AM54" s="292"/>
      <c r="AN54" s="293">
        <f>SUM(AG54,AT54)</f>
        <v>0</v>
      </c>
      <c r="AO54" s="293"/>
      <c r="AP54" s="293"/>
      <c r="AQ54" s="63" t="s">
        <v>28</v>
      </c>
      <c r="AR54" s="59"/>
      <c r="AS54" s="64">
        <f>ROUND(AS55,2)</f>
        <v>0</v>
      </c>
      <c r="AT54" s="65">
        <f>ROUND(SUM(AV54:AW54),2)</f>
        <v>0</v>
      </c>
      <c r="AU54" s="66">
        <f>ROUND(AU55,5)</f>
        <v>0</v>
      </c>
      <c r="AV54" s="65">
        <f>ROUND(AZ54*L29,2)</f>
        <v>0</v>
      </c>
      <c r="AW54" s="65">
        <f>ROUND(BA54*L30,2)</f>
        <v>0</v>
      </c>
      <c r="AX54" s="65">
        <f>ROUND(BB54*L29,2)</f>
        <v>0</v>
      </c>
      <c r="AY54" s="65">
        <f>ROUND(BC54*L30,2)</f>
        <v>0</v>
      </c>
      <c r="AZ54" s="65">
        <f>ROUND(AZ55,2)</f>
        <v>0</v>
      </c>
      <c r="BA54" s="65">
        <f>ROUND(BA55,2)</f>
        <v>0</v>
      </c>
      <c r="BB54" s="65">
        <f>ROUND(BB55,2)</f>
        <v>0</v>
      </c>
      <c r="BC54" s="65">
        <f>ROUND(BC55,2)</f>
        <v>0</v>
      </c>
      <c r="BD54" s="67">
        <f>ROUND(BD55,2)</f>
        <v>0</v>
      </c>
      <c r="BS54" s="68" t="s">
        <v>73</v>
      </c>
      <c r="BT54" s="68" t="s">
        <v>7</v>
      </c>
      <c r="BU54" s="69" t="s">
        <v>74</v>
      </c>
      <c r="BV54" s="68" t="s">
        <v>75</v>
      </c>
      <c r="BW54" s="68" t="s">
        <v>5</v>
      </c>
      <c r="BX54" s="68" t="s">
        <v>76</v>
      </c>
      <c r="CL54" s="68" t="s">
        <v>19</v>
      </c>
    </row>
    <row r="55" spans="1:91" s="6" customFormat="1" ht="24.75" customHeight="1">
      <c r="A55" s="70" t="s">
        <v>77</v>
      </c>
      <c r="B55" s="71"/>
      <c r="C55" s="72"/>
      <c r="D55" s="291" t="s">
        <v>78</v>
      </c>
      <c r="E55" s="291"/>
      <c r="F55" s="291"/>
      <c r="G55" s="291"/>
      <c r="H55" s="291"/>
      <c r="I55" s="73"/>
      <c r="J55" s="291" t="s">
        <v>17</v>
      </c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89">
        <f>'405.1A2024 - Výměna výtah...'!J30</f>
        <v>0</v>
      </c>
      <c r="AH55" s="290"/>
      <c r="AI55" s="290"/>
      <c r="AJ55" s="290"/>
      <c r="AK55" s="290"/>
      <c r="AL55" s="290"/>
      <c r="AM55" s="290"/>
      <c r="AN55" s="289">
        <f>SUM(AG55,AT55)</f>
        <v>0</v>
      </c>
      <c r="AO55" s="290"/>
      <c r="AP55" s="290"/>
      <c r="AQ55" s="74" t="s">
        <v>79</v>
      </c>
      <c r="AR55" s="71"/>
      <c r="AS55" s="75">
        <v>0</v>
      </c>
      <c r="AT55" s="76">
        <f>ROUND(SUM(AV55:AW55),2)</f>
        <v>0</v>
      </c>
      <c r="AU55" s="77">
        <f>'405.1A2024 - Výměna výtah...'!P107</f>
        <v>0</v>
      </c>
      <c r="AV55" s="76">
        <f>'405.1A2024 - Výměna výtah...'!J33</f>
        <v>0</v>
      </c>
      <c r="AW55" s="76">
        <f>'405.1A2024 - Výměna výtah...'!J34</f>
        <v>0</v>
      </c>
      <c r="AX55" s="76">
        <f>'405.1A2024 - Výměna výtah...'!J35</f>
        <v>0</v>
      </c>
      <c r="AY55" s="76">
        <f>'405.1A2024 - Výměna výtah...'!J36</f>
        <v>0</v>
      </c>
      <c r="AZ55" s="76">
        <f>'405.1A2024 - Výměna výtah...'!F33</f>
        <v>0</v>
      </c>
      <c r="BA55" s="76">
        <f>'405.1A2024 - Výměna výtah...'!F34</f>
        <v>0</v>
      </c>
      <c r="BB55" s="76">
        <f>'405.1A2024 - Výměna výtah...'!F35</f>
        <v>0</v>
      </c>
      <c r="BC55" s="76">
        <f>'405.1A2024 - Výměna výtah...'!F36</f>
        <v>0</v>
      </c>
      <c r="BD55" s="78">
        <f>'405.1A2024 - Výměna výtah...'!F37</f>
        <v>0</v>
      </c>
      <c r="BT55" s="79" t="s">
        <v>80</v>
      </c>
      <c r="BV55" s="79" t="s">
        <v>75</v>
      </c>
      <c r="BW55" s="79" t="s">
        <v>81</v>
      </c>
      <c r="BX55" s="79" t="s">
        <v>5</v>
      </c>
      <c r="CL55" s="79" t="s">
        <v>82</v>
      </c>
      <c r="CM55" s="79" t="s">
        <v>80</v>
      </c>
    </row>
    <row r="56" spans="2:44" s="1" customFormat="1" ht="30" customHeight="1">
      <c r="B56" s="31"/>
      <c r="AR56" s="31"/>
    </row>
    <row r="57" spans="2:44" s="1" customFormat="1" ht="6.95" customHeight="1"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31"/>
    </row>
  </sheetData>
  <sheetProtection algorithmName="SHA-512" hashValue="MegVTlj9GALqkX8+WUAYCoIm3po8kR1B2g4J3VV4ItDxYDvdv1JgcHrPVQMzznngoihGTnPzdJ6vKiLR+viuTQ==" saltValue="7Zz41YmScWcWu3u7Yss+yGbXwW6jtfEpDZR35w2w1tSWIw+F0XHTyGvB0vSqY4GcnawPI2FB08/A01Cw7NUMzQ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405.1A2024 - Výměna výtah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630"/>
  <sheetViews>
    <sheetView showGridLines="0" tabSelected="1" workbookViewId="0" topLeftCell="A337">
      <selection activeCell="W348" sqref="W34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6" t="s">
        <v>81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80</v>
      </c>
    </row>
    <row r="4" spans="2:46" ht="24.95" customHeight="1">
      <c r="B4" s="19"/>
      <c r="D4" s="20" t="s">
        <v>83</v>
      </c>
      <c r="L4" s="19"/>
      <c r="M4" s="80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94" t="str">
        <f>'Rekapitulace stavby'!K6</f>
        <v>Výměna výtahu č.2 za lůžkový výtah s evakuační schopností</v>
      </c>
      <c r="F7" s="295"/>
      <c r="G7" s="295"/>
      <c r="H7" s="295"/>
      <c r="L7" s="19"/>
    </row>
    <row r="8" spans="2:12" s="1" customFormat="1" ht="12" customHeight="1">
      <c r="B8" s="31"/>
      <c r="D8" s="26" t="s">
        <v>84</v>
      </c>
      <c r="L8" s="31"/>
    </row>
    <row r="9" spans="2:12" s="1" customFormat="1" ht="30" customHeight="1">
      <c r="B9" s="31"/>
      <c r="E9" s="276" t="s">
        <v>85</v>
      </c>
      <c r="F9" s="296"/>
      <c r="G9" s="296"/>
      <c r="H9" s="296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82</v>
      </c>
      <c r="I11" s="26" t="s">
        <v>20</v>
      </c>
      <c r="J11" s="24" t="s">
        <v>21</v>
      </c>
      <c r="L11" s="31"/>
    </row>
    <row r="12" spans="2:12" s="1" customFormat="1" ht="12" customHeight="1">
      <c r="B12" s="31"/>
      <c r="D12" s="26" t="s">
        <v>22</v>
      </c>
      <c r="F12" s="24" t="s">
        <v>23</v>
      </c>
      <c r="I12" s="26" t="s">
        <v>24</v>
      </c>
      <c r="J12" s="48" t="str">
        <f>'Rekapitulace stavby'!AN8</f>
        <v>2. 1. 2024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26</v>
      </c>
      <c r="I14" s="26" t="s">
        <v>27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30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31</v>
      </c>
      <c r="I17" s="26" t="s">
        <v>27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97" t="str">
        <f>'Rekapitulace stavby'!E14</f>
        <v>Vyplň údaj</v>
      </c>
      <c r="F18" s="260"/>
      <c r="G18" s="260"/>
      <c r="H18" s="260"/>
      <c r="I18" s="26" t="s">
        <v>30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33</v>
      </c>
      <c r="I20" s="26" t="s">
        <v>27</v>
      </c>
      <c r="J20" s="24" t="s">
        <v>28</v>
      </c>
      <c r="L20" s="31"/>
    </row>
    <row r="21" spans="2:12" s="1" customFormat="1" ht="18" customHeight="1">
      <c r="B21" s="31"/>
      <c r="E21" s="24" t="s">
        <v>34</v>
      </c>
      <c r="I21" s="26" t="s">
        <v>30</v>
      </c>
      <c r="J21" s="24" t="s">
        <v>28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36</v>
      </c>
      <c r="I23" s="26" t="s">
        <v>27</v>
      </c>
      <c r="J23" s="24" t="s">
        <v>28</v>
      </c>
      <c r="L23" s="31"/>
    </row>
    <row r="24" spans="2:12" s="1" customFormat="1" ht="18" customHeight="1">
      <c r="B24" s="31"/>
      <c r="E24" s="24" t="s">
        <v>37</v>
      </c>
      <c r="I24" s="26" t="s">
        <v>30</v>
      </c>
      <c r="J24" s="24" t="s">
        <v>28</v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38</v>
      </c>
      <c r="L26" s="31"/>
    </row>
    <row r="27" spans="2:12" s="7" customFormat="1" ht="16.5" customHeight="1">
      <c r="B27" s="81"/>
      <c r="E27" s="265" t="s">
        <v>28</v>
      </c>
      <c r="F27" s="265"/>
      <c r="G27" s="265"/>
      <c r="H27" s="265"/>
      <c r="L27" s="81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49"/>
      <c r="E29" s="49"/>
      <c r="F29" s="49"/>
      <c r="G29" s="49"/>
      <c r="H29" s="49"/>
      <c r="I29" s="49"/>
      <c r="J29" s="49"/>
      <c r="K29" s="49"/>
      <c r="L29" s="31"/>
    </row>
    <row r="30" spans="2:12" s="1" customFormat="1" ht="25.35" customHeight="1">
      <c r="B30" s="31"/>
      <c r="D30" s="82" t="s">
        <v>40</v>
      </c>
      <c r="J30" s="62">
        <f>ROUND(J107,2)</f>
        <v>0</v>
      </c>
      <c r="L30" s="31"/>
    </row>
    <row r="31" spans="2:12" s="1" customFormat="1" ht="6.95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14.45" customHeight="1">
      <c r="B32" s="31"/>
      <c r="F32" s="34" t="s">
        <v>42</v>
      </c>
      <c r="I32" s="34" t="s">
        <v>41</v>
      </c>
      <c r="J32" s="34" t="s">
        <v>43</v>
      </c>
      <c r="L32" s="31"/>
    </row>
    <row r="33" spans="2:12" s="1" customFormat="1" ht="14.45" customHeight="1">
      <c r="B33" s="31"/>
      <c r="D33" s="51" t="s">
        <v>44</v>
      </c>
      <c r="E33" s="26" t="s">
        <v>45</v>
      </c>
      <c r="F33" s="83">
        <f>ROUND((SUM(BE107:BE629)),2)</f>
        <v>0</v>
      </c>
      <c r="I33" s="84">
        <v>0</v>
      </c>
      <c r="J33" s="83">
        <f>ROUND(((SUM(BE107:BE629))*I33),2)</f>
        <v>0</v>
      </c>
      <c r="L33" s="31"/>
    </row>
    <row r="34" spans="2:12" s="1" customFormat="1" ht="14.45" customHeight="1">
      <c r="B34" s="31"/>
      <c r="E34" s="26" t="s">
        <v>46</v>
      </c>
      <c r="F34" s="83">
        <f>ROUND((SUM(BF107:BF629)),2)</f>
        <v>0</v>
      </c>
      <c r="I34" s="84">
        <v>0.12</v>
      </c>
      <c r="J34" s="83">
        <f>ROUND(((SUM(BF107:BF629))*I34),2)</f>
        <v>0</v>
      </c>
      <c r="L34" s="31"/>
    </row>
    <row r="35" spans="2:12" s="1" customFormat="1" ht="14.45" customHeight="1" hidden="1">
      <c r="B35" s="31"/>
      <c r="E35" s="26" t="s">
        <v>47</v>
      </c>
      <c r="F35" s="83">
        <f>ROUND((SUM(BG107:BG629)),2)</f>
        <v>0</v>
      </c>
      <c r="I35" s="84">
        <v>0</v>
      </c>
      <c r="J35" s="83">
        <f>0</f>
        <v>0</v>
      </c>
      <c r="L35" s="31"/>
    </row>
    <row r="36" spans="2:12" s="1" customFormat="1" ht="14.45" customHeight="1" hidden="1">
      <c r="B36" s="31"/>
      <c r="E36" s="26" t="s">
        <v>48</v>
      </c>
      <c r="F36" s="83">
        <f>ROUND((SUM(BH107:BH629)),2)</f>
        <v>0</v>
      </c>
      <c r="I36" s="84">
        <v>0.12</v>
      </c>
      <c r="J36" s="83">
        <f>0</f>
        <v>0</v>
      </c>
      <c r="L36" s="31"/>
    </row>
    <row r="37" spans="2:12" s="1" customFormat="1" ht="14.45" customHeight="1" hidden="1">
      <c r="B37" s="31"/>
      <c r="E37" s="26" t="s">
        <v>49</v>
      </c>
      <c r="F37" s="83">
        <f>ROUND((SUM(BI107:BI629)),2)</f>
        <v>0</v>
      </c>
      <c r="I37" s="84">
        <v>0</v>
      </c>
      <c r="J37" s="83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85"/>
      <c r="D39" s="86" t="s">
        <v>50</v>
      </c>
      <c r="E39" s="53"/>
      <c r="F39" s="53"/>
      <c r="G39" s="87" t="s">
        <v>51</v>
      </c>
      <c r="H39" s="88" t="s">
        <v>52</v>
      </c>
      <c r="I39" s="53"/>
      <c r="J39" s="89">
        <f>SUM(J30:J37)</f>
        <v>0</v>
      </c>
      <c r="K39" s="90"/>
      <c r="L39" s="31"/>
    </row>
    <row r="40" spans="2:12" s="1" customFormat="1" ht="14.45" customHeight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1"/>
    </row>
    <row r="44" spans="2:12" s="1" customFormat="1" ht="6.9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1"/>
    </row>
    <row r="45" spans="2:12" s="1" customFormat="1" ht="24.95" customHeight="1">
      <c r="B45" s="31"/>
      <c r="C45" s="20" t="s">
        <v>86</v>
      </c>
      <c r="L45" s="31"/>
    </row>
    <row r="46" spans="2:12" s="1" customFormat="1" ht="6.95" customHeight="1">
      <c r="B46" s="31"/>
      <c r="L46" s="31"/>
    </row>
    <row r="47" spans="2:12" s="1" customFormat="1" ht="12" customHeight="1">
      <c r="B47" s="31"/>
      <c r="C47" s="26" t="s">
        <v>16</v>
      </c>
      <c r="L47" s="31"/>
    </row>
    <row r="48" spans="2:12" s="1" customFormat="1" ht="16.5" customHeight="1">
      <c r="B48" s="31"/>
      <c r="E48" s="294" t="str">
        <f>E7</f>
        <v>Výměna výtahu č.2 za lůžkový výtah s evakuační schopností</v>
      </c>
      <c r="F48" s="295"/>
      <c r="G48" s="295"/>
      <c r="H48" s="295"/>
      <c r="L48" s="31"/>
    </row>
    <row r="49" spans="2:12" s="1" customFormat="1" ht="12" customHeight="1">
      <c r="B49" s="31"/>
      <c r="C49" s="26" t="s">
        <v>84</v>
      </c>
      <c r="L49" s="31"/>
    </row>
    <row r="50" spans="2:12" s="1" customFormat="1" ht="30" customHeight="1">
      <c r="B50" s="31"/>
      <c r="E50" s="276" t="str">
        <f>E9</f>
        <v>405.1A2024 - Výměna výtahu č.2 za lůžkový výtah s evakuační schopností</v>
      </c>
      <c r="F50" s="296"/>
      <c r="G50" s="296"/>
      <c r="H50" s="296"/>
      <c r="L50" s="31"/>
    </row>
    <row r="51" spans="2:12" s="1" customFormat="1" ht="6.95" customHeight="1">
      <c r="B51" s="31"/>
      <c r="L51" s="31"/>
    </row>
    <row r="52" spans="2:12" s="1" customFormat="1" ht="12" customHeight="1">
      <c r="B52" s="31"/>
      <c r="C52" s="26" t="s">
        <v>22</v>
      </c>
      <c r="F52" s="24" t="str">
        <f>F12</f>
        <v>Chittussiho 1A, Praha 6</v>
      </c>
      <c r="I52" s="26" t="s">
        <v>24</v>
      </c>
      <c r="J52" s="48" t="str">
        <f>IF(J12="","",J12)</f>
        <v>2. 1. 2024</v>
      </c>
      <c r="L52" s="31"/>
    </row>
    <row r="53" spans="2:12" s="1" customFormat="1" ht="6.95" customHeight="1">
      <c r="B53" s="31"/>
      <c r="L53" s="31"/>
    </row>
    <row r="54" spans="2:12" s="1" customFormat="1" ht="15.2" customHeight="1">
      <c r="B54" s="31"/>
      <c r="C54" s="26" t="s">
        <v>26</v>
      </c>
      <c r="F54" s="24" t="str">
        <f>E15</f>
        <v xml:space="preserve"> </v>
      </c>
      <c r="I54" s="26" t="s">
        <v>33</v>
      </c>
      <c r="J54" s="29" t="str">
        <f>E21</f>
        <v>Ing. F. Nehonský</v>
      </c>
      <c r="L54" s="31"/>
    </row>
    <row r="55" spans="2:12" s="1" customFormat="1" ht="15.2" customHeight="1">
      <c r="B55" s="31"/>
      <c r="C55" s="26" t="s">
        <v>31</v>
      </c>
      <c r="F55" s="24" t="str">
        <f>IF(E18="","",E18)</f>
        <v>Vyplň údaj</v>
      </c>
      <c r="I55" s="26" t="s">
        <v>36</v>
      </c>
      <c r="J55" s="29" t="str">
        <f>E24</f>
        <v>Pavel Novotný</v>
      </c>
      <c r="L55" s="31"/>
    </row>
    <row r="56" spans="2:12" s="1" customFormat="1" ht="10.35" customHeight="1">
      <c r="B56" s="31"/>
      <c r="L56" s="31"/>
    </row>
    <row r="57" spans="2:12" s="1" customFormat="1" ht="29.25" customHeight="1">
      <c r="B57" s="31"/>
      <c r="C57" s="91" t="s">
        <v>87</v>
      </c>
      <c r="D57" s="85"/>
      <c r="E57" s="85"/>
      <c r="F57" s="85"/>
      <c r="G57" s="85"/>
      <c r="H57" s="85"/>
      <c r="I57" s="85"/>
      <c r="J57" s="92" t="s">
        <v>88</v>
      </c>
      <c r="K57" s="85"/>
      <c r="L57" s="31"/>
    </row>
    <row r="58" spans="2:12" s="1" customFormat="1" ht="10.35" customHeight="1">
      <c r="B58" s="31"/>
      <c r="L58" s="31"/>
    </row>
    <row r="59" spans="2:47" s="1" customFormat="1" ht="22.9" customHeight="1">
      <c r="B59" s="31"/>
      <c r="C59" s="93" t="s">
        <v>72</v>
      </c>
      <c r="J59" s="62">
        <f>J107</f>
        <v>0</v>
      </c>
      <c r="L59" s="31"/>
      <c r="AU59" s="16" t="s">
        <v>89</v>
      </c>
    </row>
    <row r="60" spans="2:12" s="8" customFormat="1" ht="24.95" customHeight="1">
      <c r="B60" s="94"/>
      <c r="D60" s="95" t="s">
        <v>90</v>
      </c>
      <c r="E60" s="96"/>
      <c r="F60" s="96"/>
      <c r="G60" s="96"/>
      <c r="H60" s="96"/>
      <c r="I60" s="96"/>
      <c r="J60" s="97">
        <f>J108</f>
        <v>0</v>
      </c>
      <c r="L60" s="94"/>
    </row>
    <row r="61" spans="2:12" s="9" customFormat="1" ht="19.9" customHeight="1">
      <c r="B61" s="98"/>
      <c r="D61" s="99" t="s">
        <v>91</v>
      </c>
      <c r="E61" s="100"/>
      <c r="F61" s="100"/>
      <c r="G61" s="100"/>
      <c r="H61" s="100"/>
      <c r="I61" s="100"/>
      <c r="J61" s="101">
        <f>J109</f>
        <v>0</v>
      </c>
      <c r="L61" s="98"/>
    </row>
    <row r="62" spans="2:12" s="9" customFormat="1" ht="19.9" customHeight="1">
      <c r="B62" s="98"/>
      <c r="D62" s="99" t="s">
        <v>92</v>
      </c>
      <c r="E62" s="100"/>
      <c r="F62" s="100"/>
      <c r="G62" s="100"/>
      <c r="H62" s="100"/>
      <c r="I62" s="100"/>
      <c r="J62" s="101">
        <f>J113</f>
        <v>0</v>
      </c>
      <c r="L62" s="98"/>
    </row>
    <row r="63" spans="2:12" s="9" customFormat="1" ht="19.9" customHeight="1">
      <c r="B63" s="98"/>
      <c r="D63" s="99" t="s">
        <v>93</v>
      </c>
      <c r="E63" s="100"/>
      <c r="F63" s="100"/>
      <c r="G63" s="100"/>
      <c r="H63" s="100"/>
      <c r="I63" s="100"/>
      <c r="J63" s="101">
        <f>J122</f>
        <v>0</v>
      </c>
      <c r="L63" s="98"/>
    </row>
    <row r="64" spans="2:12" s="9" customFormat="1" ht="19.9" customHeight="1">
      <c r="B64" s="98"/>
      <c r="D64" s="99" t="s">
        <v>94</v>
      </c>
      <c r="E64" s="100"/>
      <c r="F64" s="100"/>
      <c r="G64" s="100"/>
      <c r="H64" s="100"/>
      <c r="I64" s="100"/>
      <c r="J64" s="101">
        <f>J149</f>
        <v>0</v>
      </c>
      <c r="L64" s="98"/>
    </row>
    <row r="65" spans="2:12" s="9" customFormat="1" ht="19.9" customHeight="1">
      <c r="B65" s="98"/>
      <c r="D65" s="99" t="s">
        <v>95</v>
      </c>
      <c r="E65" s="100"/>
      <c r="F65" s="100"/>
      <c r="G65" s="100"/>
      <c r="H65" s="100"/>
      <c r="I65" s="100"/>
      <c r="J65" s="101">
        <f>J232</f>
        <v>0</v>
      </c>
      <c r="L65" s="98"/>
    </row>
    <row r="66" spans="2:12" s="9" customFormat="1" ht="19.9" customHeight="1">
      <c r="B66" s="98"/>
      <c r="D66" s="99" t="s">
        <v>96</v>
      </c>
      <c r="E66" s="100"/>
      <c r="F66" s="100"/>
      <c r="G66" s="100"/>
      <c r="H66" s="100"/>
      <c r="I66" s="100"/>
      <c r="J66" s="101">
        <f>J242</f>
        <v>0</v>
      </c>
      <c r="L66" s="98"/>
    </row>
    <row r="67" spans="2:12" s="8" customFormat="1" ht="24.95" customHeight="1">
      <c r="B67" s="94"/>
      <c r="D67" s="95" t="s">
        <v>97</v>
      </c>
      <c r="E67" s="96"/>
      <c r="F67" s="96"/>
      <c r="G67" s="96"/>
      <c r="H67" s="96"/>
      <c r="I67" s="96"/>
      <c r="J67" s="97">
        <f>J245</f>
        <v>0</v>
      </c>
      <c r="L67" s="94"/>
    </row>
    <row r="68" spans="2:12" s="9" customFormat="1" ht="19.9" customHeight="1">
      <c r="B68" s="98"/>
      <c r="D68" s="99" t="s">
        <v>98</v>
      </c>
      <c r="E68" s="100"/>
      <c r="F68" s="100"/>
      <c r="G68" s="100"/>
      <c r="H68" s="100"/>
      <c r="I68" s="100"/>
      <c r="J68" s="101">
        <f>J246</f>
        <v>0</v>
      </c>
      <c r="L68" s="98"/>
    </row>
    <row r="69" spans="2:12" s="9" customFormat="1" ht="14.85" customHeight="1">
      <c r="B69" s="98"/>
      <c r="D69" s="99" t="s">
        <v>99</v>
      </c>
      <c r="E69" s="100"/>
      <c r="F69" s="100"/>
      <c r="G69" s="100"/>
      <c r="H69" s="100"/>
      <c r="I69" s="100"/>
      <c r="J69" s="101">
        <f>J324</f>
        <v>0</v>
      </c>
      <c r="L69" s="98"/>
    </row>
    <row r="70" spans="2:12" s="9" customFormat="1" ht="14.85" customHeight="1">
      <c r="B70" s="98"/>
      <c r="D70" s="99" t="s">
        <v>100</v>
      </c>
      <c r="E70" s="100"/>
      <c r="F70" s="100"/>
      <c r="G70" s="100"/>
      <c r="H70" s="100"/>
      <c r="I70" s="100"/>
      <c r="J70" s="101">
        <f>J337</f>
        <v>0</v>
      </c>
      <c r="L70" s="98"/>
    </row>
    <row r="71" spans="2:12" s="9" customFormat="1" ht="14.85" customHeight="1">
      <c r="B71" s="98"/>
      <c r="D71" s="99" t="s">
        <v>101</v>
      </c>
      <c r="E71" s="100"/>
      <c r="F71" s="100"/>
      <c r="G71" s="100"/>
      <c r="H71" s="100"/>
      <c r="I71" s="100"/>
      <c r="J71" s="101">
        <f>J348</f>
        <v>0</v>
      </c>
      <c r="L71" s="98"/>
    </row>
    <row r="72" spans="2:12" s="9" customFormat="1" ht="19.9" customHeight="1">
      <c r="B72" s="98"/>
      <c r="D72" s="99" t="s">
        <v>102</v>
      </c>
      <c r="E72" s="100"/>
      <c r="F72" s="100"/>
      <c r="G72" s="100"/>
      <c r="H72" s="100"/>
      <c r="I72" s="100"/>
      <c r="J72" s="101">
        <f>J358</f>
        <v>0</v>
      </c>
      <c r="L72" s="98"/>
    </row>
    <row r="73" spans="2:12" s="9" customFormat="1" ht="19.9" customHeight="1">
      <c r="B73" s="98"/>
      <c r="D73" s="99" t="s">
        <v>103</v>
      </c>
      <c r="E73" s="100"/>
      <c r="F73" s="100"/>
      <c r="G73" s="100"/>
      <c r="H73" s="100"/>
      <c r="I73" s="100"/>
      <c r="J73" s="101">
        <f>J361</f>
        <v>0</v>
      </c>
      <c r="L73" s="98"/>
    </row>
    <row r="74" spans="2:12" s="9" customFormat="1" ht="19.9" customHeight="1">
      <c r="B74" s="98"/>
      <c r="D74" s="99" t="s">
        <v>104</v>
      </c>
      <c r="E74" s="100"/>
      <c r="F74" s="100"/>
      <c r="G74" s="100"/>
      <c r="H74" s="100"/>
      <c r="I74" s="100"/>
      <c r="J74" s="101">
        <f>J390</f>
        <v>0</v>
      </c>
      <c r="L74" s="98"/>
    </row>
    <row r="75" spans="2:12" s="9" customFormat="1" ht="19.9" customHeight="1">
      <c r="B75" s="98"/>
      <c r="D75" s="99" t="s">
        <v>105</v>
      </c>
      <c r="E75" s="100"/>
      <c r="F75" s="100"/>
      <c r="G75" s="100"/>
      <c r="H75" s="100"/>
      <c r="I75" s="100"/>
      <c r="J75" s="101">
        <f>J410</f>
        <v>0</v>
      </c>
      <c r="L75" s="98"/>
    </row>
    <row r="76" spans="2:12" s="9" customFormat="1" ht="19.9" customHeight="1">
      <c r="B76" s="98"/>
      <c r="D76" s="99" t="s">
        <v>106</v>
      </c>
      <c r="E76" s="100"/>
      <c r="F76" s="100"/>
      <c r="G76" s="100"/>
      <c r="H76" s="100"/>
      <c r="I76" s="100"/>
      <c r="J76" s="101">
        <f>J450</f>
        <v>0</v>
      </c>
      <c r="L76" s="98"/>
    </row>
    <row r="77" spans="2:12" s="9" customFormat="1" ht="19.9" customHeight="1">
      <c r="B77" s="98"/>
      <c r="D77" s="99" t="s">
        <v>107</v>
      </c>
      <c r="E77" s="100"/>
      <c r="F77" s="100"/>
      <c r="G77" s="100"/>
      <c r="H77" s="100"/>
      <c r="I77" s="100"/>
      <c r="J77" s="101">
        <f>J461</f>
        <v>0</v>
      </c>
      <c r="L77" s="98"/>
    </row>
    <row r="78" spans="2:12" s="9" customFormat="1" ht="19.9" customHeight="1">
      <c r="B78" s="98"/>
      <c r="D78" s="99" t="s">
        <v>108</v>
      </c>
      <c r="E78" s="100"/>
      <c r="F78" s="100"/>
      <c r="G78" s="100"/>
      <c r="H78" s="100"/>
      <c r="I78" s="100"/>
      <c r="J78" s="101">
        <f>J524</f>
        <v>0</v>
      </c>
      <c r="L78" s="98"/>
    </row>
    <row r="79" spans="2:12" s="8" customFormat="1" ht="24.95" customHeight="1">
      <c r="B79" s="94"/>
      <c r="D79" s="95" t="s">
        <v>109</v>
      </c>
      <c r="E79" s="96"/>
      <c r="F79" s="96"/>
      <c r="G79" s="96"/>
      <c r="H79" s="96"/>
      <c r="I79" s="96"/>
      <c r="J79" s="97">
        <f>J606</f>
        <v>0</v>
      </c>
      <c r="L79" s="94"/>
    </row>
    <row r="80" spans="2:12" s="9" customFormat="1" ht="19.9" customHeight="1">
      <c r="B80" s="98"/>
      <c r="D80" s="99" t="s">
        <v>110</v>
      </c>
      <c r="E80" s="100"/>
      <c r="F80" s="100"/>
      <c r="G80" s="100"/>
      <c r="H80" s="100"/>
      <c r="I80" s="100"/>
      <c r="J80" s="101">
        <f>J607</f>
        <v>0</v>
      </c>
      <c r="L80" s="98"/>
    </row>
    <row r="81" spans="2:12" s="8" customFormat="1" ht="24.95" customHeight="1">
      <c r="B81" s="94"/>
      <c r="D81" s="95" t="s">
        <v>111</v>
      </c>
      <c r="E81" s="96"/>
      <c r="F81" s="96"/>
      <c r="G81" s="96"/>
      <c r="H81" s="96"/>
      <c r="I81" s="96"/>
      <c r="J81" s="97">
        <f>J610</f>
        <v>0</v>
      </c>
      <c r="L81" s="94"/>
    </row>
    <row r="82" spans="2:12" s="9" customFormat="1" ht="19.9" customHeight="1">
      <c r="B82" s="98"/>
      <c r="D82" s="99" t="s">
        <v>112</v>
      </c>
      <c r="E82" s="100"/>
      <c r="F82" s="100"/>
      <c r="G82" s="100"/>
      <c r="H82" s="100"/>
      <c r="I82" s="100"/>
      <c r="J82" s="101">
        <f>J611</f>
        <v>0</v>
      </c>
      <c r="L82" s="98"/>
    </row>
    <row r="83" spans="2:12" s="9" customFormat="1" ht="19.9" customHeight="1">
      <c r="B83" s="98"/>
      <c r="D83" s="99" t="s">
        <v>113</v>
      </c>
      <c r="E83" s="100"/>
      <c r="F83" s="100"/>
      <c r="G83" s="100"/>
      <c r="H83" s="100"/>
      <c r="I83" s="100"/>
      <c r="J83" s="101">
        <f>J617</f>
        <v>0</v>
      </c>
      <c r="L83" s="98"/>
    </row>
    <row r="84" spans="2:12" s="9" customFormat="1" ht="19.9" customHeight="1">
      <c r="B84" s="98"/>
      <c r="D84" s="99" t="s">
        <v>114</v>
      </c>
      <c r="E84" s="100"/>
      <c r="F84" s="100"/>
      <c r="G84" s="100"/>
      <c r="H84" s="100"/>
      <c r="I84" s="100"/>
      <c r="J84" s="101">
        <f>J620</f>
        <v>0</v>
      </c>
      <c r="L84" s="98"/>
    </row>
    <row r="85" spans="2:12" s="9" customFormat="1" ht="19.9" customHeight="1">
      <c r="B85" s="98"/>
      <c r="D85" s="99" t="s">
        <v>115</v>
      </c>
      <c r="E85" s="100"/>
      <c r="F85" s="100"/>
      <c r="G85" s="100"/>
      <c r="H85" s="100"/>
      <c r="I85" s="100"/>
      <c r="J85" s="101">
        <f>J623</f>
        <v>0</v>
      </c>
      <c r="L85" s="98"/>
    </row>
    <row r="86" spans="2:12" s="9" customFormat="1" ht="19.9" customHeight="1">
      <c r="B86" s="98"/>
      <c r="D86" s="99" t="s">
        <v>116</v>
      </c>
      <c r="E86" s="100"/>
      <c r="F86" s="100"/>
      <c r="G86" s="100"/>
      <c r="H86" s="100"/>
      <c r="I86" s="100"/>
      <c r="J86" s="101">
        <f>J625</f>
        <v>0</v>
      </c>
      <c r="L86" s="98"/>
    </row>
    <row r="87" spans="2:12" s="9" customFormat="1" ht="19.9" customHeight="1">
      <c r="B87" s="98"/>
      <c r="D87" s="99" t="s">
        <v>117</v>
      </c>
      <c r="E87" s="100"/>
      <c r="F87" s="100"/>
      <c r="G87" s="100"/>
      <c r="H87" s="100"/>
      <c r="I87" s="100"/>
      <c r="J87" s="101">
        <f>J627</f>
        <v>0</v>
      </c>
      <c r="L87" s="98"/>
    </row>
    <row r="88" spans="2:12" s="1" customFormat="1" ht="21.75" customHeight="1">
      <c r="B88" s="31"/>
      <c r="L88" s="31"/>
    </row>
    <row r="89" spans="2:12" s="1" customFormat="1" ht="6.95" customHeight="1"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31"/>
    </row>
    <row r="93" spans="2:12" s="1" customFormat="1" ht="6.95" customHeight="1"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31"/>
    </row>
    <row r="94" spans="2:12" s="1" customFormat="1" ht="24.95" customHeight="1">
      <c r="B94" s="31"/>
      <c r="C94" s="20" t="s">
        <v>118</v>
      </c>
      <c r="L94" s="31"/>
    </row>
    <row r="95" spans="2:12" s="1" customFormat="1" ht="6.95" customHeight="1">
      <c r="B95" s="31"/>
      <c r="L95" s="31"/>
    </row>
    <row r="96" spans="2:12" s="1" customFormat="1" ht="12" customHeight="1">
      <c r="B96" s="31"/>
      <c r="C96" s="26" t="s">
        <v>16</v>
      </c>
      <c r="L96" s="31"/>
    </row>
    <row r="97" spans="2:12" s="1" customFormat="1" ht="16.5" customHeight="1">
      <c r="B97" s="31"/>
      <c r="E97" s="294" t="str">
        <f>E7</f>
        <v>Výměna výtahu č.2 za lůžkový výtah s evakuační schopností</v>
      </c>
      <c r="F97" s="295"/>
      <c r="G97" s="295"/>
      <c r="H97" s="295"/>
      <c r="L97" s="31"/>
    </row>
    <row r="98" spans="2:12" s="1" customFormat="1" ht="12" customHeight="1">
      <c r="B98" s="31"/>
      <c r="C98" s="26" t="s">
        <v>84</v>
      </c>
      <c r="L98" s="31"/>
    </row>
    <row r="99" spans="2:12" s="1" customFormat="1" ht="30" customHeight="1">
      <c r="B99" s="31"/>
      <c r="E99" s="276" t="str">
        <f>E9</f>
        <v>405.1A2024 - Výměna výtahu č.2 za lůžkový výtah s evakuační schopností</v>
      </c>
      <c r="F99" s="296"/>
      <c r="G99" s="296"/>
      <c r="H99" s="296"/>
      <c r="L99" s="31"/>
    </row>
    <row r="100" spans="2:12" s="1" customFormat="1" ht="6.95" customHeight="1">
      <c r="B100" s="31"/>
      <c r="L100" s="31"/>
    </row>
    <row r="101" spans="2:12" s="1" customFormat="1" ht="12" customHeight="1">
      <c r="B101" s="31"/>
      <c r="C101" s="26" t="s">
        <v>22</v>
      </c>
      <c r="F101" s="24" t="str">
        <f>F12</f>
        <v>Chittussiho 1A, Praha 6</v>
      </c>
      <c r="I101" s="26" t="s">
        <v>24</v>
      </c>
      <c r="J101" s="48" t="str">
        <f>IF(J12="","",J12)</f>
        <v>2. 1. 2024</v>
      </c>
      <c r="L101" s="31"/>
    </row>
    <row r="102" spans="2:12" s="1" customFormat="1" ht="6.95" customHeight="1">
      <c r="B102" s="31"/>
      <c r="L102" s="31"/>
    </row>
    <row r="103" spans="2:12" s="1" customFormat="1" ht="15.2" customHeight="1">
      <c r="B103" s="31"/>
      <c r="C103" s="26" t="s">
        <v>26</v>
      </c>
      <c r="F103" s="24" t="str">
        <f>E15</f>
        <v xml:space="preserve"> </v>
      </c>
      <c r="I103" s="26" t="s">
        <v>33</v>
      </c>
      <c r="J103" s="29" t="str">
        <f>E21</f>
        <v>Ing. F. Nehonský</v>
      </c>
      <c r="L103" s="31"/>
    </row>
    <row r="104" spans="2:12" s="1" customFormat="1" ht="15.2" customHeight="1">
      <c r="B104" s="31"/>
      <c r="C104" s="26" t="s">
        <v>31</v>
      </c>
      <c r="F104" s="24" t="str">
        <f>IF(E18="","",E18)</f>
        <v>Vyplň údaj</v>
      </c>
      <c r="I104" s="26" t="s">
        <v>36</v>
      </c>
      <c r="J104" s="29" t="str">
        <f>E24</f>
        <v>Pavel Novotný</v>
      </c>
      <c r="L104" s="31"/>
    </row>
    <row r="105" spans="2:12" s="1" customFormat="1" ht="10.35" customHeight="1">
      <c r="B105" s="31"/>
      <c r="L105" s="31"/>
    </row>
    <row r="106" spans="2:20" s="10" customFormat="1" ht="29.25" customHeight="1">
      <c r="B106" s="102"/>
      <c r="C106" s="103" t="s">
        <v>119</v>
      </c>
      <c r="D106" s="104" t="s">
        <v>59</v>
      </c>
      <c r="E106" s="104" t="s">
        <v>55</v>
      </c>
      <c r="F106" s="104" t="s">
        <v>56</v>
      </c>
      <c r="G106" s="104" t="s">
        <v>120</v>
      </c>
      <c r="H106" s="104" t="s">
        <v>121</v>
      </c>
      <c r="I106" s="104" t="s">
        <v>122</v>
      </c>
      <c r="J106" s="105" t="s">
        <v>88</v>
      </c>
      <c r="K106" s="106" t="s">
        <v>123</v>
      </c>
      <c r="L106" s="102"/>
      <c r="M106" s="55" t="s">
        <v>28</v>
      </c>
      <c r="N106" s="56" t="s">
        <v>44</v>
      </c>
      <c r="O106" s="56" t="s">
        <v>124</v>
      </c>
      <c r="P106" s="56" t="s">
        <v>125</v>
      </c>
      <c r="Q106" s="56" t="s">
        <v>126</v>
      </c>
      <c r="R106" s="56" t="s">
        <v>127</v>
      </c>
      <c r="S106" s="56" t="s">
        <v>128</v>
      </c>
      <c r="T106" s="57" t="s">
        <v>129</v>
      </c>
    </row>
    <row r="107" spans="2:63" s="1" customFormat="1" ht="22.9" customHeight="1">
      <c r="B107" s="31"/>
      <c r="C107" s="60" t="s">
        <v>130</v>
      </c>
      <c r="J107" s="107">
        <f>BK107</f>
        <v>0</v>
      </c>
      <c r="L107" s="31"/>
      <c r="M107" s="58"/>
      <c r="N107" s="49"/>
      <c r="O107" s="49"/>
      <c r="P107" s="108">
        <f>P108+P245+P606+P610</f>
        <v>0</v>
      </c>
      <c r="Q107" s="49"/>
      <c r="R107" s="108">
        <f>R108+R245+R606+R610</f>
        <v>5.864858259167501</v>
      </c>
      <c r="S107" s="49"/>
      <c r="T107" s="109">
        <f>T108+T245+T606+T610</f>
        <v>4.9432526999999995</v>
      </c>
      <c r="AT107" s="16" t="s">
        <v>73</v>
      </c>
      <c r="AU107" s="16" t="s">
        <v>89</v>
      </c>
      <c r="BK107" s="110">
        <f>BK108+BK245+BK606+BK610</f>
        <v>0</v>
      </c>
    </row>
    <row r="108" spans="2:63" s="11" customFormat="1" ht="25.9" customHeight="1">
      <c r="B108" s="111"/>
      <c r="D108" s="112" t="s">
        <v>73</v>
      </c>
      <c r="E108" s="113" t="s">
        <v>131</v>
      </c>
      <c r="F108" s="113" t="s">
        <v>132</v>
      </c>
      <c r="I108" s="114"/>
      <c r="J108" s="115">
        <f>BK108</f>
        <v>0</v>
      </c>
      <c r="L108" s="111"/>
      <c r="M108" s="116"/>
      <c r="P108" s="117">
        <f>P109+P113+P122+P149+P232+P242</f>
        <v>0</v>
      </c>
      <c r="R108" s="117">
        <f>R109+R113+R122+R149+R232+R242</f>
        <v>4.019105633840001</v>
      </c>
      <c r="T108" s="118">
        <f>T109+T113+T122+T149+T232+T242</f>
        <v>4.47171</v>
      </c>
      <c r="AR108" s="112" t="s">
        <v>80</v>
      </c>
      <c r="AT108" s="119" t="s">
        <v>73</v>
      </c>
      <c r="AU108" s="119" t="s">
        <v>7</v>
      </c>
      <c r="AY108" s="112" t="s">
        <v>133</v>
      </c>
      <c r="BK108" s="120">
        <f>BK109+BK113+BK122+BK149+BK232+BK242</f>
        <v>0</v>
      </c>
    </row>
    <row r="109" spans="2:63" s="11" customFormat="1" ht="22.9" customHeight="1">
      <c r="B109" s="111"/>
      <c r="D109" s="112" t="s">
        <v>73</v>
      </c>
      <c r="E109" s="121" t="s">
        <v>134</v>
      </c>
      <c r="F109" s="121" t="s">
        <v>135</v>
      </c>
      <c r="I109" s="114"/>
      <c r="J109" s="122">
        <f>BK109</f>
        <v>0</v>
      </c>
      <c r="L109" s="111"/>
      <c r="M109" s="116"/>
      <c r="P109" s="117">
        <f>SUM(P110:P112)</f>
        <v>0</v>
      </c>
      <c r="R109" s="117">
        <f>SUM(R110:R112)</f>
        <v>0.18633887999999998</v>
      </c>
      <c r="T109" s="118">
        <f>SUM(T110:T112)</f>
        <v>0</v>
      </c>
      <c r="AR109" s="112" t="s">
        <v>80</v>
      </c>
      <c r="AT109" s="119" t="s">
        <v>73</v>
      </c>
      <c r="AU109" s="119" t="s">
        <v>80</v>
      </c>
      <c r="AY109" s="112" t="s">
        <v>133</v>
      </c>
      <c r="BK109" s="120">
        <f>SUM(BK110:BK112)</f>
        <v>0</v>
      </c>
    </row>
    <row r="110" spans="2:65" s="1" customFormat="1" ht="66.75" customHeight="1">
      <c r="B110" s="31"/>
      <c r="C110" s="123" t="s">
        <v>80</v>
      </c>
      <c r="D110" s="123" t="s">
        <v>136</v>
      </c>
      <c r="E110" s="124" t="s">
        <v>137</v>
      </c>
      <c r="F110" s="125" t="s">
        <v>138</v>
      </c>
      <c r="G110" s="126" t="s">
        <v>139</v>
      </c>
      <c r="H110" s="127">
        <v>0.104</v>
      </c>
      <c r="I110" s="128"/>
      <c r="J110" s="129">
        <f>ROUND(I110*H110,2)</f>
        <v>0</v>
      </c>
      <c r="K110" s="130"/>
      <c r="L110" s="31"/>
      <c r="M110" s="131" t="s">
        <v>28</v>
      </c>
      <c r="N110" s="132" t="s">
        <v>46</v>
      </c>
      <c r="P110" s="133">
        <f>O110*H110</f>
        <v>0</v>
      </c>
      <c r="Q110" s="133">
        <v>1.79172</v>
      </c>
      <c r="R110" s="133">
        <f>Q110*H110</f>
        <v>0.18633887999999998</v>
      </c>
      <c r="S110" s="133">
        <v>0</v>
      </c>
      <c r="T110" s="134">
        <f>S110*H110</f>
        <v>0</v>
      </c>
      <c r="AR110" s="135" t="s">
        <v>140</v>
      </c>
      <c r="AT110" s="135" t="s">
        <v>136</v>
      </c>
      <c r="AU110" s="135" t="s">
        <v>141</v>
      </c>
      <c r="AY110" s="16" t="s">
        <v>133</v>
      </c>
      <c r="BE110" s="136">
        <f>IF(N110="základní",J110,0)</f>
        <v>0</v>
      </c>
      <c r="BF110" s="136">
        <f>IF(N110="snížená",J110,0)</f>
        <v>0</v>
      </c>
      <c r="BG110" s="136">
        <f>IF(N110="zákl. přenesená",J110,0)</f>
        <v>0</v>
      </c>
      <c r="BH110" s="136">
        <f>IF(N110="sníž. přenesená",J110,0)</f>
        <v>0</v>
      </c>
      <c r="BI110" s="136">
        <f>IF(N110="nulová",J110,0)</f>
        <v>0</v>
      </c>
      <c r="BJ110" s="16" t="s">
        <v>141</v>
      </c>
      <c r="BK110" s="136">
        <f>ROUND(I110*H110,2)</f>
        <v>0</v>
      </c>
      <c r="BL110" s="16" t="s">
        <v>140</v>
      </c>
      <c r="BM110" s="135" t="s">
        <v>142</v>
      </c>
    </row>
    <row r="111" spans="2:47" s="1" customFormat="1" ht="11.25">
      <c r="B111" s="31"/>
      <c r="D111" s="137" t="s">
        <v>143</v>
      </c>
      <c r="F111" s="138" t="s">
        <v>144</v>
      </c>
      <c r="I111" s="139"/>
      <c r="L111" s="31"/>
      <c r="M111" s="140"/>
      <c r="T111" s="52"/>
      <c r="AT111" s="16" t="s">
        <v>143</v>
      </c>
      <c r="AU111" s="16" t="s">
        <v>141</v>
      </c>
    </row>
    <row r="112" spans="2:51" s="12" customFormat="1" ht="11.25">
      <c r="B112" s="141"/>
      <c r="D112" s="142" t="s">
        <v>145</v>
      </c>
      <c r="E112" s="143" t="s">
        <v>28</v>
      </c>
      <c r="F112" s="144" t="s">
        <v>146</v>
      </c>
      <c r="H112" s="145">
        <v>0.104</v>
      </c>
      <c r="I112" s="146"/>
      <c r="L112" s="141"/>
      <c r="M112" s="147"/>
      <c r="T112" s="148"/>
      <c r="AT112" s="143" t="s">
        <v>145</v>
      </c>
      <c r="AU112" s="143" t="s">
        <v>141</v>
      </c>
      <c r="AV112" s="12" t="s">
        <v>141</v>
      </c>
      <c r="AW112" s="12" t="s">
        <v>35</v>
      </c>
      <c r="AX112" s="12" t="s">
        <v>7</v>
      </c>
      <c r="AY112" s="143" t="s">
        <v>133</v>
      </c>
    </row>
    <row r="113" spans="2:63" s="11" customFormat="1" ht="22.9" customHeight="1">
      <c r="B113" s="111"/>
      <c r="D113" s="112" t="s">
        <v>73</v>
      </c>
      <c r="E113" s="121" t="s">
        <v>140</v>
      </c>
      <c r="F113" s="121" t="s">
        <v>147</v>
      </c>
      <c r="I113" s="114"/>
      <c r="J113" s="122">
        <f>BK113</f>
        <v>0</v>
      </c>
      <c r="L113" s="111"/>
      <c r="M113" s="116"/>
      <c r="P113" s="117">
        <f>SUM(P114:P121)</f>
        <v>0</v>
      </c>
      <c r="R113" s="117">
        <f>SUM(R114:R121)</f>
        <v>0.18326496</v>
      </c>
      <c r="T113" s="118">
        <f>SUM(T114:T121)</f>
        <v>0</v>
      </c>
      <c r="AR113" s="112" t="s">
        <v>80</v>
      </c>
      <c r="AT113" s="119" t="s">
        <v>73</v>
      </c>
      <c r="AU113" s="119" t="s">
        <v>80</v>
      </c>
      <c r="AY113" s="112" t="s">
        <v>133</v>
      </c>
      <c r="BK113" s="120">
        <f>SUM(BK114:BK121)</f>
        <v>0</v>
      </c>
    </row>
    <row r="114" spans="2:65" s="1" customFormat="1" ht="33" customHeight="1">
      <c r="B114" s="31"/>
      <c r="C114" s="123" t="s">
        <v>141</v>
      </c>
      <c r="D114" s="123" t="s">
        <v>136</v>
      </c>
      <c r="E114" s="124" t="s">
        <v>148</v>
      </c>
      <c r="F114" s="125" t="s">
        <v>149</v>
      </c>
      <c r="G114" s="126" t="s">
        <v>150</v>
      </c>
      <c r="H114" s="127">
        <v>1</v>
      </c>
      <c r="I114" s="128"/>
      <c r="J114" s="129">
        <f>ROUND(I114*H114,2)</f>
        <v>0</v>
      </c>
      <c r="K114" s="130"/>
      <c r="L114" s="31"/>
      <c r="M114" s="131" t="s">
        <v>28</v>
      </c>
      <c r="N114" s="132" t="s">
        <v>46</v>
      </c>
      <c r="P114" s="133">
        <f>O114*H114</f>
        <v>0</v>
      </c>
      <c r="Q114" s="133">
        <v>0.01970496</v>
      </c>
      <c r="R114" s="133">
        <f>Q114*H114</f>
        <v>0.01970496</v>
      </c>
      <c r="S114" s="133">
        <v>0</v>
      </c>
      <c r="T114" s="134">
        <f>S114*H114</f>
        <v>0</v>
      </c>
      <c r="AR114" s="135" t="s">
        <v>140</v>
      </c>
      <c r="AT114" s="135" t="s">
        <v>136</v>
      </c>
      <c r="AU114" s="135" t="s">
        <v>141</v>
      </c>
      <c r="AY114" s="16" t="s">
        <v>133</v>
      </c>
      <c r="BE114" s="136">
        <f>IF(N114="základní",J114,0)</f>
        <v>0</v>
      </c>
      <c r="BF114" s="136">
        <f>IF(N114="snížená",J114,0)</f>
        <v>0</v>
      </c>
      <c r="BG114" s="136">
        <f>IF(N114="zákl. přenesená",J114,0)</f>
        <v>0</v>
      </c>
      <c r="BH114" s="136">
        <f>IF(N114="sníž. přenesená",J114,0)</f>
        <v>0</v>
      </c>
      <c r="BI114" s="136">
        <f>IF(N114="nulová",J114,0)</f>
        <v>0</v>
      </c>
      <c r="BJ114" s="16" t="s">
        <v>141</v>
      </c>
      <c r="BK114" s="136">
        <f>ROUND(I114*H114,2)</f>
        <v>0</v>
      </c>
      <c r="BL114" s="16" t="s">
        <v>140</v>
      </c>
      <c r="BM114" s="135" t="s">
        <v>151</v>
      </c>
    </row>
    <row r="115" spans="2:51" s="12" customFormat="1" ht="11.25">
      <c r="B115" s="141"/>
      <c r="D115" s="142" t="s">
        <v>145</v>
      </c>
      <c r="E115" s="143" t="s">
        <v>28</v>
      </c>
      <c r="F115" s="144" t="s">
        <v>152</v>
      </c>
      <c r="H115" s="145">
        <v>1</v>
      </c>
      <c r="I115" s="146"/>
      <c r="L115" s="141"/>
      <c r="M115" s="147"/>
      <c r="T115" s="148"/>
      <c r="AT115" s="143" t="s">
        <v>145</v>
      </c>
      <c r="AU115" s="143" t="s">
        <v>141</v>
      </c>
      <c r="AV115" s="12" t="s">
        <v>141</v>
      </c>
      <c r="AW115" s="12" t="s">
        <v>35</v>
      </c>
      <c r="AX115" s="12" t="s">
        <v>7</v>
      </c>
      <c r="AY115" s="143" t="s">
        <v>133</v>
      </c>
    </row>
    <row r="116" spans="2:65" s="1" customFormat="1" ht="37.9" customHeight="1">
      <c r="B116" s="31"/>
      <c r="C116" s="123" t="s">
        <v>134</v>
      </c>
      <c r="D116" s="123" t="s">
        <v>136</v>
      </c>
      <c r="E116" s="124" t="s">
        <v>153</v>
      </c>
      <c r="F116" s="125" t="s">
        <v>154</v>
      </c>
      <c r="G116" s="126" t="s">
        <v>150</v>
      </c>
      <c r="H116" s="127">
        <v>2</v>
      </c>
      <c r="I116" s="128"/>
      <c r="J116" s="129">
        <f>ROUND(I116*H116,2)</f>
        <v>0</v>
      </c>
      <c r="K116" s="130"/>
      <c r="L116" s="31"/>
      <c r="M116" s="131" t="s">
        <v>28</v>
      </c>
      <c r="N116" s="132" t="s">
        <v>46</v>
      </c>
      <c r="P116" s="133">
        <f>O116*H116</f>
        <v>0</v>
      </c>
      <c r="Q116" s="133">
        <v>0.02278</v>
      </c>
      <c r="R116" s="133">
        <f>Q116*H116</f>
        <v>0.04556</v>
      </c>
      <c r="S116" s="133">
        <v>0</v>
      </c>
      <c r="T116" s="134">
        <f>S116*H116</f>
        <v>0</v>
      </c>
      <c r="AR116" s="135" t="s">
        <v>140</v>
      </c>
      <c r="AT116" s="135" t="s">
        <v>136</v>
      </c>
      <c r="AU116" s="135" t="s">
        <v>141</v>
      </c>
      <c r="AY116" s="16" t="s">
        <v>133</v>
      </c>
      <c r="BE116" s="136">
        <f>IF(N116="základní",J116,0)</f>
        <v>0</v>
      </c>
      <c r="BF116" s="136">
        <f>IF(N116="snížená",J116,0)</f>
        <v>0</v>
      </c>
      <c r="BG116" s="136">
        <f>IF(N116="zákl. přenesená",J116,0)</f>
        <v>0</v>
      </c>
      <c r="BH116" s="136">
        <f>IF(N116="sníž. přenesená",J116,0)</f>
        <v>0</v>
      </c>
      <c r="BI116" s="136">
        <f>IF(N116="nulová",J116,0)</f>
        <v>0</v>
      </c>
      <c r="BJ116" s="16" t="s">
        <v>141</v>
      </c>
      <c r="BK116" s="136">
        <f>ROUND(I116*H116,2)</f>
        <v>0</v>
      </c>
      <c r="BL116" s="16" t="s">
        <v>140</v>
      </c>
      <c r="BM116" s="135" t="s">
        <v>155</v>
      </c>
    </row>
    <row r="117" spans="2:47" s="1" customFormat="1" ht="11.25">
      <c r="B117" s="31"/>
      <c r="D117" s="137" t="s">
        <v>143</v>
      </c>
      <c r="F117" s="138" t="s">
        <v>156</v>
      </c>
      <c r="I117" s="139"/>
      <c r="L117" s="31"/>
      <c r="M117" s="140"/>
      <c r="T117" s="52"/>
      <c r="AT117" s="16" t="s">
        <v>143</v>
      </c>
      <c r="AU117" s="16" t="s">
        <v>141</v>
      </c>
    </row>
    <row r="118" spans="2:51" s="12" customFormat="1" ht="11.25">
      <c r="B118" s="141"/>
      <c r="D118" s="142" t="s">
        <v>145</v>
      </c>
      <c r="E118" s="143" t="s">
        <v>28</v>
      </c>
      <c r="F118" s="144" t="s">
        <v>157</v>
      </c>
      <c r="H118" s="145">
        <v>2</v>
      </c>
      <c r="I118" s="146"/>
      <c r="L118" s="141"/>
      <c r="M118" s="147"/>
      <c r="T118" s="148"/>
      <c r="AT118" s="143" t="s">
        <v>145</v>
      </c>
      <c r="AU118" s="143" t="s">
        <v>141</v>
      </c>
      <c r="AV118" s="12" t="s">
        <v>141</v>
      </c>
      <c r="AW118" s="12" t="s">
        <v>35</v>
      </c>
      <c r="AX118" s="12" t="s">
        <v>7</v>
      </c>
      <c r="AY118" s="143" t="s">
        <v>133</v>
      </c>
    </row>
    <row r="119" spans="2:65" s="1" customFormat="1" ht="37.9" customHeight="1">
      <c r="B119" s="31"/>
      <c r="C119" s="123" t="s">
        <v>140</v>
      </c>
      <c r="D119" s="123" t="s">
        <v>136</v>
      </c>
      <c r="E119" s="124" t="s">
        <v>158</v>
      </c>
      <c r="F119" s="125" t="s">
        <v>159</v>
      </c>
      <c r="G119" s="126" t="s">
        <v>150</v>
      </c>
      <c r="H119" s="127">
        <v>2</v>
      </c>
      <c r="I119" s="128"/>
      <c r="J119" s="129">
        <f>ROUND(I119*H119,2)</f>
        <v>0</v>
      </c>
      <c r="K119" s="130"/>
      <c r="L119" s="31"/>
      <c r="M119" s="131" t="s">
        <v>28</v>
      </c>
      <c r="N119" s="132" t="s">
        <v>46</v>
      </c>
      <c r="P119" s="133">
        <f>O119*H119</f>
        <v>0</v>
      </c>
      <c r="Q119" s="133">
        <v>0.059</v>
      </c>
      <c r="R119" s="133">
        <f>Q119*H119</f>
        <v>0.118</v>
      </c>
      <c r="S119" s="133">
        <v>0</v>
      </c>
      <c r="T119" s="134">
        <f>S119*H119</f>
        <v>0</v>
      </c>
      <c r="AR119" s="135" t="s">
        <v>140</v>
      </c>
      <c r="AT119" s="135" t="s">
        <v>136</v>
      </c>
      <c r="AU119" s="135" t="s">
        <v>141</v>
      </c>
      <c r="AY119" s="16" t="s">
        <v>133</v>
      </c>
      <c r="BE119" s="136">
        <f>IF(N119="základní",J119,0)</f>
        <v>0</v>
      </c>
      <c r="BF119" s="136">
        <f>IF(N119="snížená",J119,0)</f>
        <v>0</v>
      </c>
      <c r="BG119" s="136">
        <f>IF(N119="zákl. přenesená",J119,0)</f>
        <v>0</v>
      </c>
      <c r="BH119" s="136">
        <f>IF(N119="sníž. přenesená",J119,0)</f>
        <v>0</v>
      </c>
      <c r="BI119" s="136">
        <f>IF(N119="nulová",J119,0)</f>
        <v>0</v>
      </c>
      <c r="BJ119" s="16" t="s">
        <v>141</v>
      </c>
      <c r="BK119" s="136">
        <f>ROUND(I119*H119,2)</f>
        <v>0</v>
      </c>
      <c r="BL119" s="16" t="s">
        <v>140</v>
      </c>
      <c r="BM119" s="135" t="s">
        <v>160</v>
      </c>
    </row>
    <row r="120" spans="2:47" s="1" customFormat="1" ht="11.25">
      <c r="B120" s="31"/>
      <c r="D120" s="137" t="s">
        <v>143</v>
      </c>
      <c r="F120" s="138" t="s">
        <v>161</v>
      </c>
      <c r="I120" s="139"/>
      <c r="L120" s="31"/>
      <c r="M120" s="140"/>
      <c r="T120" s="52"/>
      <c r="AT120" s="16" t="s">
        <v>143</v>
      </c>
      <c r="AU120" s="16" t="s">
        <v>141</v>
      </c>
    </row>
    <row r="121" spans="2:51" s="12" customFormat="1" ht="11.25">
      <c r="B121" s="141"/>
      <c r="D121" s="142" t="s">
        <v>145</v>
      </c>
      <c r="E121" s="143" t="s">
        <v>28</v>
      </c>
      <c r="F121" s="144" t="s">
        <v>162</v>
      </c>
      <c r="H121" s="145">
        <v>2</v>
      </c>
      <c r="I121" s="146"/>
      <c r="L121" s="141"/>
      <c r="M121" s="147"/>
      <c r="T121" s="148"/>
      <c r="AT121" s="143" t="s">
        <v>145</v>
      </c>
      <c r="AU121" s="143" t="s">
        <v>141</v>
      </c>
      <c r="AV121" s="12" t="s">
        <v>141</v>
      </c>
      <c r="AW121" s="12" t="s">
        <v>35</v>
      </c>
      <c r="AX121" s="12" t="s">
        <v>7</v>
      </c>
      <c r="AY121" s="143" t="s">
        <v>133</v>
      </c>
    </row>
    <row r="122" spans="2:63" s="11" customFormat="1" ht="22.9" customHeight="1">
      <c r="B122" s="111"/>
      <c r="D122" s="112" t="s">
        <v>73</v>
      </c>
      <c r="E122" s="121" t="s">
        <v>163</v>
      </c>
      <c r="F122" s="121" t="s">
        <v>164</v>
      </c>
      <c r="I122" s="114"/>
      <c r="J122" s="122">
        <f>BK122</f>
        <v>0</v>
      </c>
      <c r="L122" s="111"/>
      <c r="M122" s="116"/>
      <c r="P122" s="117">
        <f>SUM(P123:P148)</f>
        <v>0</v>
      </c>
      <c r="R122" s="117">
        <f>SUM(R123:R148)</f>
        <v>3.6092191600000003</v>
      </c>
      <c r="T122" s="118">
        <f>SUM(T123:T148)</f>
        <v>0.900286</v>
      </c>
      <c r="AR122" s="112" t="s">
        <v>80</v>
      </c>
      <c r="AT122" s="119" t="s">
        <v>73</v>
      </c>
      <c r="AU122" s="119" t="s">
        <v>80</v>
      </c>
      <c r="AY122" s="112" t="s">
        <v>133</v>
      </c>
      <c r="BK122" s="120">
        <f>SUM(BK123:BK148)</f>
        <v>0</v>
      </c>
    </row>
    <row r="123" spans="2:65" s="1" customFormat="1" ht="24.2" customHeight="1">
      <c r="B123" s="31"/>
      <c r="C123" s="123" t="s">
        <v>165</v>
      </c>
      <c r="D123" s="123" t="s">
        <v>136</v>
      </c>
      <c r="E123" s="124" t="s">
        <v>166</v>
      </c>
      <c r="F123" s="125" t="s">
        <v>167</v>
      </c>
      <c r="G123" s="126" t="s">
        <v>168</v>
      </c>
      <c r="H123" s="127">
        <v>5.64</v>
      </c>
      <c r="I123" s="128"/>
      <c r="J123" s="129">
        <f>ROUND(I123*H123,2)</f>
        <v>0</v>
      </c>
      <c r="K123" s="130"/>
      <c r="L123" s="31"/>
      <c r="M123" s="131" t="s">
        <v>28</v>
      </c>
      <c r="N123" s="132" t="s">
        <v>46</v>
      </c>
      <c r="P123" s="133">
        <f>O123*H123</f>
        <v>0</v>
      </c>
      <c r="Q123" s="133">
        <v>0.03358</v>
      </c>
      <c r="R123" s="133">
        <f>Q123*H123</f>
        <v>0.18939119999999998</v>
      </c>
      <c r="S123" s="133">
        <v>0</v>
      </c>
      <c r="T123" s="134">
        <f>S123*H123</f>
        <v>0</v>
      </c>
      <c r="AR123" s="135" t="s">
        <v>140</v>
      </c>
      <c r="AT123" s="135" t="s">
        <v>136</v>
      </c>
      <c r="AU123" s="135" t="s">
        <v>141</v>
      </c>
      <c r="AY123" s="16" t="s">
        <v>133</v>
      </c>
      <c r="BE123" s="136">
        <f>IF(N123="základní",J123,0)</f>
        <v>0</v>
      </c>
      <c r="BF123" s="136">
        <f>IF(N123="snížená",J123,0)</f>
        <v>0</v>
      </c>
      <c r="BG123" s="136">
        <f>IF(N123="zákl. přenesená",J123,0)</f>
        <v>0</v>
      </c>
      <c r="BH123" s="136">
        <f>IF(N123="sníž. přenesená",J123,0)</f>
        <v>0</v>
      </c>
      <c r="BI123" s="136">
        <f>IF(N123="nulová",J123,0)</f>
        <v>0</v>
      </c>
      <c r="BJ123" s="16" t="s">
        <v>141</v>
      </c>
      <c r="BK123" s="136">
        <f>ROUND(I123*H123,2)</f>
        <v>0</v>
      </c>
      <c r="BL123" s="16" t="s">
        <v>140</v>
      </c>
      <c r="BM123" s="135" t="s">
        <v>169</v>
      </c>
    </row>
    <row r="124" spans="2:47" s="1" customFormat="1" ht="11.25">
      <c r="B124" s="31"/>
      <c r="D124" s="137" t="s">
        <v>143</v>
      </c>
      <c r="F124" s="138" t="s">
        <v>170</v>
      </c>
      <c r="I124" s="139"/>
      <c r="L124" s="31"/>
      <c r="M124" s="140"/>
      <c r="T124" s="52"/>
      <c r="AT124" s="16" t="s">
        <v>143</v>
      </c>
      <c r="AU124" s="16" t="s">
        <v>141</v>
      </c>
    </row>
    <row r="125" spans="2:51" s="12" customFormat="1" ht="11.25">
      <c r="B125" s="141"/>
      <c r="D125" s="142" t="s">
        <v>145</v>
      </c>
      <c r="E125" s="143" t="s">
        <v>28</v>
      </c>
      <c r="F125" s="144" t="s">
        <v>171</v>
      </c>
      <c r="H125" s="145">
        <v>5.64</v>
      </c>
      <c r="I125" s="146"/>
      <c r="L125" s="141"/>
      <c r="M125" s="147"/>
      <c r="T125" s="148"/>
      <c r="AT125" s="143" t="s">
        <v>145</v>
      </c>
      <c r="AU125" s="143" t="s">
        <v>141</v>
      </c>
      <c r="AV125" s="12" t="s">
        <v>141</v>
      </c>
      <c r="AW125" s="12" t="s">
        <v>35</v>
      </c>
      <c r="AX125" s="12" t="s">
        <v>7</v>
      </c>
      <c r="AY125" s="143" t="s">
        <v>133</v>
      </c>
    </row>
    <row r="126" spans="2:65" s="1" customFormat="1" ht="44.25" customHeight="1">
      <c r="B126" s="31"/>
      <c r="C126" s="123" t="s">
        <v>163</v>
      </c>
      <c r="D126" s="123" t="s">
        <v>136</v>
      </c>
      <c r="E126" s="124" t="s">
        <v>172</v>
      </c>
      <c r="F126" s="125" t="s">
        <v>173</v>
      </c>
      <c r="G126" s="126" t="s">
        <v>168</v>
      </c>
      <c r="H126" s="127">
        <v>173.507</v>
      </c>
      <c r="I126" s="128"/>
      <c r="J126" s="129">
        <f>ROUND(I126*H126,2)</f>
        <v>0</v>
      </c>
      <c r="K126" s="130"/>
      <c r="L126" s="31"/>
      <c r="M126" s="131" t="s">
        <v>28</v>
      </c>
      <c r="N126" s="132" t="s">
        <v>46</v>
      </c>
      <c r="P126" s="133">
        <f>O126*H126</f>
        <v>0</v>
      </c>
      <c r="Q126" s="133">
        <v>0.0057</v>
      </c>
      <c r="R126" s="133">
        <f>Q126*H126</f>
        <v>0.9889899000000001</v>
      </c>
      <c r="S126" s="133">
        <v>0</v>
      </c>
      <c r="T126" s="134">
        <f>S126*H126</f>
        <v>0</v>
      </c>
      <c r="AR126" s="135" t="s">
        <v>140</v>
      </c>
      <c r="AT126" s="135" t="s">
        <v>136</v>
      </c>
      <c r="AU126" s="135" t="s">
        <v>141</v>
      </c>
      <c r="AY126" s="16" t="s">
        <v>133</v>
      </c>
      <c r="BE126" s="136">
        <f>IF(N126="základní",J126,0)</f>
        <v>0</v>
      </c>
      <c r="BF126" s="136">
        <f>IF(N126="snížená",J126,0)</f>
        <v>0</v>
      </c>
      <c r="BG126" s="136">
        <f>IF(N126="zákl. přenesená",J126,0)</f>
        <v>0</v>
      </c>
      <c r="BH126" s="136">
        <f>IF(N126="sníž. přenesená",J126,0)</f>
        <v>0</v>
      </c>
      <c r="BI126" s="136">
        <f>IF(N126="nulová",J126,0)</f>
        <v>0</v>
      </c>
      <c r="BJ126" s="16" t="s">
        <v>141</v>
      </c>
      <c r="BK126" s="136">
        <f>ROUND(I126*H126,2)</f>
        <v>0</v>
      </c>
      <c r="BL126" s="16" t="s">
        <v>140</v>
      </c>
      <c r="BM126" s="135" t="s">
        <v>174</v>
      </c>
    </row>
    <row r="127" spans="2:47" s="1" customFormat="1" ht="11.25">
      <c r="B127" s="31"/>
      <c r="D127" s="137" t="s">
        <v>143</v>
      </c>
      <c r="F127" s="138" t="s">
        <v>175</v>
      </c>
      <c r="I127" s="139"/>
      <c r="L127" s="31"/>
      <c r="M127" s="140"/>
      <c r="T127" s="52"/>
      <c r="AT127" s="16" t="s">
        <v>143</v>
      </c>
      <c r="AU127" s="16" t="s">
        <v>141</v>
      </c>
    </row>
    <row r="128" spans="2:51" s="12" customFormat="1" ht="11.25">
      <c r="B128" s="141"/>
      <c r="D128" s="142" t="s">
        <v>145</v>
      </c>
      <c r="E128" s="143" t="s">
        <v>28</v>
      </c>
      <c r="F128" s="144" t="s">
        <v>176</v>
      </c>
      <c r="H128" s="145">
        <v>187.912</v>
      </c>
      <c r="I128" s="146"/>
      <c r="L128" s="141"/>
      <c r="M128" s="147"/>
      <c r="T128" s="148"/>
      <c r="AT128" s="143" t="s">
        <v>145</v>
      </c>
      <c r="AU128" s="143" t="s">
        <v>141</v>
      </c>
      <c r="AV128" s="12" t="s">
        <v>141</v>
      </c>
      <c r="AW128" s="12" t="s">
        <v>35</v>
      </c>
      <c r="AX128" s="12" t="s">
        <v>7</v>
      </c>
      <c r="AY128" s="143" t="s">
        <v>133</v>
      </c>
    </row>
    <row r="129" spans="2:51" s="12" customFormat="1" ht="11.25">
      <c r="B129" s="141"/>
      <c r="D129" s="142" t="s">
        <v>145</v>
      </c>
      <c r="E129" s="143" t="s">
        <v>28</v>
      </c>
      <c r="F129" s="144" t="s">
        <v>177</v>
      </c>
      <c r="H129" s="145">
        <v>-14.405</v>
      </c>
      <c r="I129" s="146"/>
      <c r="L129" s="141"/>
      <c r="M129" s="147"/>
      <c r="T129" s="148"/>
      <c r="AT129" s="143" t="s">
        <v>145</v>
      </c>
      <c r="AU129" s="143" t="s">
        <v>141</v>
      </c>
      <c r="AV129" s="12" t="s">
        <v>141</v>
      </c>
      <c r="AW129" s="12" t="s">
        <v>35</v>
      </c>
      <c r="AX129" s="12" t="s">
        <v>7</v>
      </c>
      <c r="AY129" s="143" t="s">
        <v>133</v>
      </c>
    </row>
    <row r="130" spans="2:65" s="1" customFormat="1" ht="49.15" customHeight="1">
      <c r="B130" s="31"/>
      <c r="C130" s="123" t="s">
        <v>178</v>
      </c>
      <c r="D130" s="123" t="s">
        <v>136</v>
      </c>
      <c r="E130" s="124" t="s">
        <v>179</v>
      </c>
      <c r="F130" s="125" t="s">
        <v>180</v>
      </c>
      <c r="G130" s="126" t="s">
        <v>168</v>
      </c>
      <c r="H130" s="127">
        <v>97.96</v>
      </c>
      <c r="I130" s="128"/>
      <c r="J130" s="129">
        <f>ROUND(I130*H130,2)</f>
        <v>0</v>
      </c>
      <c r="K130" s="130"/>
      <c r="L130" s="31"/>
      <c r="M130" s="131" t="s">
        <v>28</v>
      </c>
      <c r="N130" s="132" t="s">
        <v>46</v>
      </c>
      <c r="P130" s="133">
        <f>O130*H130</f>
        <v>0</v>
      </c>
      <c r="Q130" s="133">
        <v>0.017</v>
      </c>
      <c r="R130" s="133">
        <f>Q130*H130</f>
        <v>1.66532</v>
      </c>
      <c r="S130" s="133">
        <v>0</v>
      </c>
      <c r="T130" s="134">
        <f>S130*H130</f>
        <v>0</v>
      </c>
      <c r="AR130" s="135" t="s">
        <v>140</v>
      </c>
      <c r="AT130" s="135" t="s">
        <v>136</v>
      </c>
      <c r="AU130" s="135" t="s">
        <v>141</v>
      </c>
      <c r="AY130" s="16" t="s">
        <v>133</v>
      </c>
      <c r="BE130" s="136">
        <f>IF(N130="základní",J130,0)</f>
        <v>0</v>
      </c>
      <c r="BF130" s="136">
        <f>IF(N130="snížená",J130,0)</f>
        <v>0</v>
      </c>
      <c r="BG130" s="136">
        <f>IF(N130="zákl. přenesená",J130,0)</f>
        <v>0</v>
      </c>
      <c r="BH130" s="136">
        <f>IF(N130="sníž. přenesená",J130,0)</f>
        <v>0</v>
      </c>
      <c r="BI130" s="136">
        <f>IF(N130="nulová",J130,0)</f>
        <v>0</v>
      </c>
      <c r="BJ130" s="16" t="s">
        <v>141</v>
      </c>
      <c r="BK130" s="136">
        <f>ROUND(I130*H130,2)</f>
        <v>0</v>
      </c>
      <c r="BL130" s="16" t="s">
        <v>140</v>
      </c>
      <c r="BM130" s="135" t="s">
        <v>181</v>
      </c>
    </row>
    <row r="131" spans="2:47" s="1" customFormat="1" ht="11.25">
      <c r="B131" s="31"/>
      <c r="D131" s="137" t="s">
        <v>143</v>
      </c>
      <c r="F131" s="138" t="s">
        <v>182</v>
      </c>
      <c r="I131" s="139"/>
      <c r="L131" s="31"/>
      <c r="M131" s="140"/>
      <c r="T131" s="52"/>
      <c r="AT131" s="16" t="s">
        <v>143</v>
      </c>
      <c r="AU131" s="16" t="s">
        <v>141</v>
      </c>
    </row>
    <row r="132" spans="2:51" s="13" customFormat="1" ht="11.25">
      <c r="B132" s="149"/>
      <c r="D132" s="142" t="s">
        <v>145</v>
      </c>
      <c r="E132" s="150" t="s">
        <v>28</v>
      </c>
      <c r="F132" s="151" t="s">
        <v>183</v>
      </c>
      <c r="H132" s="150" t="s">
        <v>28</v>
      </c>
      <c r="I132" s="152"/>
      <c r="L132" s="149"/>
      <c r="M132" s="153"/>
      <c r="T132" s="154"/>
      <c r="AT132" s="150" t="s">
        <v>145</v>
      </c>
      <c r="AU132" s="150" t="s">
        <v>141</v>
      </c>
      <c r="AV132" s="13" t="s">
        <v>80</v>
      </c>
      <c r="AW132" s="13" t="s">
        <v>35</v>
      </c>
      <c r="AX132" s="13" t="s">
        <v>7</v>
      </c>
      <c r="AY132" s="150" t="s">
        <v>133</v>
      </c>
    </row>
    <row r="133" spans="2:51" s="12" customFormat="1" ht="11.25">
      <c r="B133" s="141"/>
      <c r="D133" s="142" t="s">
        <v>145</v>
      </c>
      <c r="E133" s="143" t="s">
        <v>28</v>
      </c>
      <c r="F133" s="144" t="s">
        <v>184</v>
      </c>
      <c r="H133" s="145">
        <v>45.988</v>
      </c>
      <c r="I133" s="146"/>
      <c r="L133" s="141"/>
      <c r="M133" s="147"/>
      <c r="T133" s="148"/>
      <c r="AT133" s="143" t="s">
        <v>145</v>
      </c>
      <c r="AU133" s="143" t="s">
        <v>141</v>
      </c>
      <c r="AV133" s="12" t="s">
        <v>141</v>
      </c>
      <c r="AW133" s="12" t="s">
        <v>35</v>
      </c>
      <c r="AX133" s="12" t="s">
        <v>7</v>
      </c>
      <c r="AY133" s="143" t="s">
        <v>133</v>
      </c>
    </row>
    <row r="134" spans="2:51" s="12" customFormat="1" ht="11.25">
      <c r="B134" s="141"/>
      <c r="D134" s="142" t="s">
        <v>145</v>
      </c>
      <c r="E134" s="143" t="s">
        <v>28</v>
      </c>
      <c r="F134" s="144" t="s">
        <v>185</v>
      </c>
      <c r="H134" s="145">
        <v>-3.349</v>
      </c>
      <c r="I134" s="146"/>
      <c r="L134" s="141"/>
      <c r="M134" s="147"/>
      <c r="T134" s="148"/>
      <c r="AT134" s="143" t="s">
        <v>145</v>
      </c>
      <c r="AU134" s="143" t="s">
        <v>141</v>
      </c>
      <c r="AV134" s="12" t="s">
        <v>141</v>
      </c>
      <c r="AW134" s="12" t="s">
        <v>35</v>
      </c>
      <c r="AX134" s="12" t="s">
        <v>7</v>
      </c>
      <c r="AY134" s="143" t="s">
        <v>133</v>
      </c>
    </row>
    <row r="135" spans="2:51" s="12" customFormat="1" ht="11.25">
      <c r="B135" s="141"/>
      <c r="D135" s="142" t="s">
        <v>145</v>
      </c>
      <c r="E135" s="143" t="s">
        <v>28</v>
      </c>
      <c r="F135" s="144" t="s">
        <v>186</v>
      </c>
      <c r="H135" s="145">
        <v>1.916</v>
      </c>
      <c r="I135" s="146"/>
      <c r="L135" s="141"/>
      <c r="M135" s="147"/>
      <c r="T135" s="148"/>
      <c r="AT135" s="143" t="s">
        <v>145</v>
      </c>
      <c r="AU135" s="143" t="s">
        <v>141</v>
      </c>
      <c r="AV135" s="12" t="s">
        <v>141</v>
      </c>
      <c r="AW135" s="12" t="s">
        <v>35</v>
      </c>
      <c r="AX135" s="12" t="s">
        <v>7</v>
      </c>
      <c r="AY135" s="143" t="s">
        <v>133</v>
      </c>
    </row>
    <row r="136" spans="2:51" s="13" customFormat="1" ht="11.25">
      <c r="B136" s="149"/>
      <c r="D136" s="142" t="s">
        <v>145</v>
      </c>
      <c r="E136" s="150" t="s">
        <v>28</v>
      </c>
      <c r="F136" s="151" t="s">
        <v>187</v>
      </c>
      <c r="H136" s="150" t="s">
        <v>28</v>
      </c>
      <c r="I136" s="152"/>
      <c r="L136" s="149"/>
      <c r="M136" s="153"/>
      <c r="T136" s="154"/>
      <c r="AT136" s="150" t="s">
        <v>145</v>
      </c>
      <c r="AU136" s="150" t="s">
        <v>141</v>
      </c>
      <c r="AV136" s="13" t="s">
        <v>80</v>
      </c>
      <c r="AW136" s="13" t="s">
        <v>35</v>
      </c>
      <c r="AX136" s="13" t="s">
        <v>7</v>
      </c>
      <c r="AY136" s="150" t="s">
        <v>133</v>
      </c>
    </row>
    <row r="137" spans="2:51" s="12" customFormat="1" ht="11.25">
      <c r="B137" s="141"/>
      <c r="D137" s="142" t="s">
        <v>145</v>
      </c>
      <c r="E137" s="143" t="s">
        <v>28</v>
      </c>
      <c r="F137" s="144" t="s">
        <v>188</v>
      </c>
      <c r="H137" s="145">
        <v>39</v>
      </c>
      <c r="I137" s="146"/>
      <c r="L137" s="141"/>
      <c r="M137" s="147"/>
      <c r="T137" s="148"/>
      <c r="AT137" s="143" t="s">
        <v>145</v>
      </c>
      <c r="AU137" s="143" t="s">
        <v>141</v>
      </c>
      <c r="AV137" s="12" t="s">
        <v>141</v>
      </c>
      <c r="AW137" s="12" t="s">
        <v>35</v>
      </c>
      <c r="AX137" s="12" t="s">
        <v>7</v>
      </c>
      <c r="AY137" s="143" t="s">
        <v>133</v>
      </c>
    </row>
    <row r="138" spans="2:51" s="12" customFormat="1" ht="11.25">
      <c r="B138" s="141"/>
      <c r="D138" s="142" t="s">
        <v>145</v>
      </c>
      <c r="E138" s="143" t="s">
        <v>28</v>
      </c>
      <c r="F138" s="144" t="s">
        <v>189</v>
      </c>
      <c r="H138" s="145">
        <v>14.405</v>
      </c>
      <c r="I138" s="146"/>
      <c r="L138" s="141"/>
      <c r="M138" s="147"/>
      <c r="T138" s="148"/>
      <c r="AT138" s="143" t="s">
        <v>145</v>
      </c>
      <c r="AU138" s="143" t="s">
        <v>141</v>
      </c>
      <c r="AV138" s="12" t="s">
        <v>141</v>
      </c>
      <c r="AW138" s="12" t="s">
        <v>35</v>
      </c>
      <c r="AX138" s="12" t="s">
        <v>7</v>
      </c>
      <c r="AY138" s="143" t="s">
        <v>133</v>
      </c>
    </row>
    <row r="139" spans="2:65" s="1" customFormat="1" ht="37.9" customHeight="1">
      <c r="B139" s="31"/>
      <c r="C139" s="123" t="s">
        <v>190</v>
      </c>
      <c r="D139" s="123" t="s">
        <v>136</v>
      </c>
      <c r="E139" s="124" t="s">
        <v>191</v>
      </c>
      <c r="F139" s="125" t="s">
        <v>192</v>
      </c>
      <c r="G139" s="126" t="s">
        <v>168</v>
      </c>
      <c r="H139" s="127">
        <v>39</v>
      </c>
      <c r="I139" s="128"/>
      <c r="J139" s="129">
        <f>ROUND(I139*H139,2)</f>
        <v>0</v>
      </c>
      <c r="K139" s="130"/>
      <c r="L139" s="31"/>
      <c r="M139" s="131" t="s">
        <v>28</v>
      </c>
      <c r="N139" s="132" t="s">
        <v>46</v>
      </c>
      <c r="P139" s="133">
        <f>O139*H139</f>
        <v>0</v>
      </c>
      <c r="Q139" s="133">
        <v>0.0192894</v>
      </c>
      <c r="R139" s="133">
        <f>Q139*H139</f>
        <v>0.7522866</v>
      </c>
      <c r="S139" s="133">
        <v>0.02</v>
      </c>
      <c r="T139" s="134">
        <f>S139*H139</f>
        <v>0.78</v>
      </c>
      <c r="AR139" s="135" t="s">
        <v>140</v>
      </c>
      <c r="AT139" s="135" t="s">
        <v>136</v>
      </c>
      <c r="AU139" s="135" t="s">
        <v>141</v>
      </c>
      <c r="AY139" s="16" t="s">
        <v>133</v>
      </c>
      <c r="BE139" s="136">
        <f>IF(N139="základní",J139,0)</f>
        <v>0</v>
      </c>
      <c r="BF139" s="136">
        <f>IF(N139="snížená",J139,0)</f>
        <v>0</v>
      </c>
      <c r="BG139" s="136">
        <f>IF(N139="zákl. přenesená",J139,0)</f>
        <v>0</v>
      </c>
      <c r="BH139" s="136">
        <f>IF(N139="sníž. přenesená",J139,0)</f>
        <v>0</v>
      </c>
      <c r="BI139" s="136">
        <f>IF(N139="nulová",J139,0)</f>
        <v>0</v>
      </c>
      <c r="BJ139" s="16" t="s">
        <v>141</v>
      </c>
      <c r="BK139" s="136">
        <f>ROUND(I139*H139,2)</f>
        <v>0</v>
      </c>
      <c r="BL139" s="16" t="s">
        <v>140</v>
      </c>
      <c r="BM139" s="135" t="s">
        <v>193</v>
      </c>
    </row>
    <row r="140" spans="2:47" s="1" customFormat="1" ht="11.25">
      <c r="B140" s="31"/>
      <c r="D140" s="137" t="s">
        <v>143</v>
      </c>
      <c r="F140" s="138" t="s">
        <v>194</v>
      </c>
      <c r="I140" s="139"/>
      <c r="L140" s="31"/>
      <c r="M140" s="140"/>
      <c r="T140" s="52"/>
      <c r="AT140" s="16" t="s">
        <v>143</v>
      </c>
      <c r="AU140" s="16" t="s">
        <v>141</v>
      </c>
    </row>
    <row r="141" spans="2:51" s="12" customFormat="1" ht="11.25">
      <c r="B141" s="141"/>
      <c r="D141" s="142" t="s">
        <v>145</v>
      </c>
      <c r="E141" s="143" t="s">
        <v>28</v>
      </c>
      <c r="F141" s="144" t="s">
        <v>195</v>
      </c>
      <c r="H141" s="145">
        <v>39</v>
      </c>
      <c r="I141" s="146"/>
      <c r="L141" s="141"/>
      <c r="M141" s="147"/>
      <c r="T141" s="148"/>
      <c r="AT141" s="143" t="s">
        <v>145</v>
      </c>
      <c r="AU141" s="143" t="s">
        <v>141</v>
      </c>
      <c r="AV141" s="12" t="s">
        <v>141</v>
      </c>
      <c r="AW141" s="12" t="s">
        <v>35</v>
      </c>
      <c r="AX141" s="12" t="s">
        <v>7</v>
      </c>
      <c r="AY141" s="143" t="s">
        <v>133</v>
      </c>
    </row>
    <row r="142" spans="2:65" s="1" customFormat="1" ht="37.9" customHeight="1">
      <c r="B142" s="31"/>
      <c r="C142" s="123" t="s">
        <v>196</v>
      </c>
      <c r="D142" s="123" t="s">
        <v>136</v>
      </c>
      <c r="E142" s="124" t="s">
        <v>197</v>
      </c>
      <c r="F142" s="125" t="s">
        <v>198</v>
      </c>
      <c r="G142" s="126" t="s">
        <v>168</v>
      </c>
      <c r="H142" s="127">
        <v>60.143</v>
      </c>
      <c r="I142" s="128"/>
      <c r="J142" s="129">
        <f>ROUND(I142*H142,2)</f>
        <v>0</v>
      </c>
      <c r="K142" s="130"/>
      <c r="L142" s="31"/>
      <c r="M142" s="131" t="s">
        <v>28</v>
      </c>
      <c r="N142" s="132" t="s">
        <v>46</v>
      </c>
      <c r="P142" s="133">
        <f>O142*H142</f>
        <v>0</v>
      </c>
      <c r="Q142" s="133">
        <v>0.00022</v>
      </c>
      <c r="R142" s="133">
        <f>Q142*H142</f>
        <v>0.01323146</v>
      </c>
      <c r="S142" s="133">
        <v>0.002</v>
      </c>
      <c r="T142" s="134">
        <f>S142*H142</f>
        <v>0.120286</v>
      </c>
      <c r="AR142" s="135" t="s">
        <v>140</v>
      </c>
      <c r="AT142" s="135" t="s">
        <v>136</v>
      </c>
      <c r="AU142" s="135" t="s">
        <v>141</v>
      </c>
      <c r="AY142" s="16" t="s">
        <v>133</v>
      </c>
      <c r="BE142" s="136">
        <f>IF(N142="základní",J142,0)</f>
        <v>0</v>
      </c>
      <c r="BF142" s="136">
        <f>IF(N142="snížená",J142,0)</f>
        <v>0</v>
      </c>
      <c r="BG142" s="136">
        <f>IF(N142="zákl. přenesená",J142,0)</f>
        <v>0</v>
      </c>
      <c r="BH142" s="136">
        <f>IF(N142="sníž. přenesená",J142,0)</f>
        <v>0</v>
      </c>
      <c r="BI142" s="136">
        <f>IF(N142="nulová",J142,0)</f>
        <v>0</v>
      </c>
      <c r="BJ142" s="16" t="s">
        <v>141</v>
      </c>
      <c r="BK142" s="136">
        <f>ROUND(I142*H142,2)</f>
        <v>0</v>
      </c>
      <c r="BL142" s="16" t="s">
        <v>140</v>
      </c>
      <c r="BM142" s="135" t="s">
        <v>199</v>
      </c>
    </row>
    <row r="143" spans="2:47" s="1" customFormat="1" ht="11.25">
      <c r="B143" s="31"/>
      <c r="D143" s="137" t="s">
        <v>143</v>
      </c>
      <c r="F143" s="138" t="s">
        <v>200</v>
      </c>
      <c r="I143" s="139"/>
      <c r="L143" s="31"/>
      <c r="M143" s="140"/>
      <c r="T143" s="52"/>
      <c r="AT143" s="16" t="s">
        <v>143</v>
      </c>
      <c r="AU143" s="16" t="s">
        <v>141</v>
      </c>
    </row>
    <row r="144" spans="2:51" s="12" customFormat="1" ht="11.25">
      <c r="B144" s="141"/>
      <c r="D144" s="142" t="s">
        <v>145</v>
      </c>
      <c r="E144" s="143" t="s">
        <v>28</v>
      </c>
      <c r="F144" s="144" t="s">
        <v>201</v>
      </c>
      <c r="H144" s="145">
        <v>13.712</v>
      </c>
      <c r="I144" s="146"/>
      <c r="L144" s="141"/>
      <c r="M144" s="147"/>
      <c r="T144" s="148"/>
      <c r="AT144" s="143" t="s">
        <v>145</v>
      </c>
      <c r="AU144" s="143" t="s">
        <v>141</v>
      </c>
      <c r="AV144" s="12" t="s">
        <v>141</v>
      </c>
      <c r="AW144" s="12" t="s">
        <v>35</v>
      </c>
      <c r="AX144" s="12" t="s">
        <v>7</v>
      </c>
      <c r="AY144" s="143" t="s">
        <v>133</v>
      </c>
    </row>
    <row r="145" spans="2:51" s="12" customFormat="1" ht="11.25">
      <c r="B145" s="141"/>
      <c r="D145" s="142" t="s">
        <v>145</v>
      </c>
      <c r="E145" s="143" t="s">
        <v>28</v>
      </c>
      <c r="F145" s="144" t="s">
        <v>202</v>
      </c>
      <c r="H145" s="145">
        <v>14.022</v>
      </c>
      <c r="I145" s="146"/>
      <c r="L145" s="141"/>
      <c r="M145" s="147"/>
      <c r="T145" s="148"/>
      <c r="AT145" s="143" t="s">
        <v>145</v>
      </c>
      <c r="AU145" s="143" t="s">
        <v>141</v>
      </c>
      <c r="AV145" s="12" t="s">
        <v>141</v>
      </c>
      <c r="AW145" s="12" t="s">
        <v>35</v>
      </c>
      <c r="AX145" s="12" t="s">
        <v>7</v>
      </c>
      <c r="AY145" s="143" t="s">
        <v>133</v>
      </c>
    </row>
    <row r="146" spans="2:51" s="12" customFormat="1" ht="11.25">
      <c r="B146" s="141"/>
      <c r="D146" s="142" t="s">
        <v>145</v>
      </c>
      <c r="E146" s="143" t="s">
        <v>28</v>
      </c>
      <c r="F146" s="144" t="s">
        <v>203</v>
      </c>
      <c r="H146" s="145">
        <v>17.39</v>
      </c>
      <c r="I146" s="146"/>
      <c r="L146" s="141"/>
      <c r="M146" s="147"/>
      <c r="T146" s="148"/>
      <c r="AT146" s="143" t="s">
        <v>145</v>
      </c>
      <c r="AU146" s="143" t="s">
        <v>141</v>
      </c>
      <c r="AV146" s="12" t="s">
        <v>141</v>
      </c>
      <c r="AW146" s="12" t="s">
        <v>35</v>
      </c>
      <c r="AX146" s="12" t="s">
        <v>7</v>
      </c>
      <c r="AY146" s="143" t="s">
        <v>133</v>
      </c>
    </row>
    <row r="147" spans="2:51" s="12" customFormat="1" ht="11.25">
      <c r="B147" s="141"/>
      <c r="D147" s="142" t="s">
        <v>145</v>
      </c>
      <c r="E147" s="143" t="s">
        <v>28</v>
      </c>
      <c r="F147" s="144" t="s">
        <v>204</v>
      </c>
      <c r="H147" s="145">
        <v>11.335</v>
      </c>
      <c r="I147" s="146"/>
      <c r="L147" s="141"/>
      <c r="M147" s="147"/>
      <c r="T147" s="148"/>
      <c r="AT147" s="143" t="s">
        <v>145</v>
      </c>
      <c r="AU147" s="143" t="s">
        <v>141</v>
      </c>
      <c r="AV147" s="12" t="s">
        <v>141</v>
      </c>
      <c r="AW147" s="12" t="s">
        <v>35</v>
      </c>
      <c r="AX147" s="12" t="s">
        <v>7</v>
      </c>
      <c r="AY147" s="143" t="s">
        <v>133</v>
      </c>
    </row>
    <row r="148" spans="2:51" s="12" customFormat="1" ht="11.25">
      <c r="B148" s="141"/>
      <c r="D148" s="142" t="s">
        <v>145</v>
      </c>
      <c r="E148" s="143" t="s">
        <v>28</v>
      </c>
      <c r="F148" s="144" t="s">
        <v>205</v>
      </c>
      <c r="H148" s="145">
        <v>3.684</v>
      </c>
      <c r="I148" s="146"/>
      <c r="L148" s="141"/>
      <c r="M148" s="147"/>
      <c r="T148" s="148"/>
      <c r="AT148" s="143" t="s">
        <v>145</v>
      </c>
      <c r="AU148" s="143" t="s">
        <v>141</v>
      </c>
      <c r="AV148" s="12" t="s">
        <v>141</v>
      </c>
      <c r="AW148" s="12" t="s">
        <v>35</v>
      </c>
      <c r="AX148" s="12" t="s">
        <v>7</v>
      </c>
      <c r="AY148" s="143" t="s">
        <v>133</v>
      </c>
    </row>
    <row r="149" spans="2:63" s="11" customFormat="1" ht="22.9" customHeight="1">
      <c r="B149" s="111"/>
      <c r="D149" s="112" t="s">
        <v>73</v>
      </c>
      <c r="E149" s="121" t="s">
        <v>196</v>
      </c>
      <c r="F149" s="121" t="s">
        <v>206</v>
      </c>
      <c r="I149" s="114"/>
      <c r="J149" s="122">
        <f>BK149</f>
        <v>0</v>
      </c>
      <c r="L149" s="111"/>
      <c r="M149" s="116"/>
      <c r="P149" s="117">
        <f>SUM(P150:P231)</f>
        <v>0</v>
      </c>
      <c r="R149" s="117">
        <f>SUM(R150:R231)</f>
        <v>0.040282633840000005</v>
      </c>
      <c r="T149" s="118">
        <f>SUM(T150:T231)</f>
        <v>3.571424</v>
      </c>
      <c r="AR149" s="112" t="s">
        <v>80</v>
      </c>
      <c r="AT149" s="119" t="s">
        <v>73</v>
      </c>
      <c r="AU149" s="119" t="s">
        <v>80</v>
      </c>
      <c r="AY149" s="112" t="s">
        <v>133</v>
      </c>
      <c r="BK149" s="120">
        <f>SUM(BK150:BK231)</f>
        <v>0</v>
      </c>
    </row>
    <row r="150" spans="2:65" s="1" customFormat="1" ht="37.9" customHeight="1">
      <c r="B150" s="31"/>
      <c r="C150" s="123" t="s">
        <v>207</v>
      </c>
      <c r="D150" s="123" t="s">
        <v>136</v>
      </c>
      <c r="E150" s="124" t="s">
        <v>208</v>
      </c>
      <c r="F150" s="125" t="s">
        <v>209</v>
      </c>
      <c r="G150" s="126" t="s">
        <v>139</v>
      </c>
      <c r="H150" s="127">
        <v>132.132</v>
      </c>
      <c r="I150" s="128"/>
      <c r="J150" s="129">
        <f>ROUND(I150*H150,2)</f>
        <v>0</v>
      </c>
      <c r="K150" s="130"/>
      <c r="L150" s="31"/>
      <c r="M150" s="131" t="s">
        <v>28</v>
      </c>
      <c r="N150" s="132" t="s">
        <v>46</v>
      </c>
      <c r="P150" s="133">
        <f>O150*H150</f>
        <v>0</v>
      </c>
      <c r="Q150" s="133">
        <v>0</v>
      </c>
      <c r="R150" s="133">
        <f>Q150*H150</f>
        <v>0</v>
      </c>
      <c r="S150" s="133">
        <v>0</v>
      </c>
      <c r="T150" s="134">
        <f>S150*H150</f>
        <v>0</v>
      </c>
      <c r="AR150" s="135" t="s">
        <v>140</v>
      </c>
      <c r="AT150" s="135" t="s">
        <v>136</v>
      </c>
      <c r="AU150" s="135" t="s">
        <v>141</v>
      </c>
      <c r="AY150" s="16" t="s">
        <v>133</v>
      </c>
      <c r="BE150" s="136">
        <f>IF(N150="základní",J150,0)</f>
        <v>0</v>
      </c>
      <c r="BF150" s="136">
        <f>IF(N150="snížená",J150,0)</f>
        <v>0</v>
      </c>
      <c r="BG150" s="136">
        <f>IF(N150="zákl. přenesená",J150,0)</f>
        <v>0</v>
      </c>
      <c r="BH150" s="136">
        <f>IF(N150="sníž. přenesená",J150,0)</f>
        <v>0</v>
      </c>
      <c r="BI150" s="136">
        <f>IF(N150="nulová",J150,0)</f>
        <v>0</v>
      </c>
      <c r="BJ150" s="16" t="s">
        <v>141</v>
      </c>
      <c r="BK150" s="136">
        <f>ROUND(I150*H150,2)</f>
        <v>0</v>
      </c>
      <c r="BL150" s="16" t="s">
        <v>140</v>
      </c>
      <c r="BM150" s="135" t="s">
        <v>210</v>
      </c>
    </row>
    <row r="151" spans="2:47" s="1" customFormat="1" ht="11.25">
      <c r="B151" s="31"/>
      <c r="D151" s="137" t="s">
        <v>143</v>
      </c>
      <c r="F151" s="138" t="s">
        <v>211</v>
      </c>
      <c r="I151" s="139"/>
      <c r="L151" s="31"/>
      <c r="M151" s="140"/>
      <c r="T151" s="52"/>
      <c r="AT151" s="16" t="s">
        <v>143</v>
      </c>
      <c r="AU151" s="16" t="s">
        <v>141</v>
      </c>
    </row>
    <row r="152" spans="2:51" s="12" customFormat="1" ht="11.25">
      <c r="B152" s="141"/>
      <c r="D152" s="142" t="s">
        <v>145</v>
      </c>
      <c r="E152" s="143" t="s">
        <v>28</v>
      </c>
      <c r="F152" s="144" t="s">
        <v>212</v>
      </c>
      <c r="H152" s="145">
        <v>132.132</v>
      </c>
      <c r="I152" s="146"/>
      <c r="L152" s="141"/>
      <c r="M152" s="147"/>
      <c r="T152" s="148"/>
      <c r="AT152" s="143" t="s">
        <v>145</v>
      </c>
      <c r="AU152" s="143" t="s">
        <v>141</v>
      </c>
      <c r="AV152" s="12" t="s">
        <v>141</v>
      </c>
      <c r="AW152" s="12" t="s">
        <v>35</v>
      </c>
      <c r="AX152" s="12" t="s">
        <v>7</v>
      </c>
      <c r="AY152" s="143" t="s">
        <v>133</v>
      </c>
    </row>
    <row r="153" spans="2:65" s="1" customFormat="1" ht="44.25" customHeight="1">
      <c r="B153" s="31"/>
      <c r="C153" s="123" t="s">
        <v>213</v>
      </c>
      <c r="D153" s="123" t="s">
        <v>136</v>
      </c>
      <c r="E153" s="124" t="s">
        <v>214</v>
      </c>
      <c r="F153" s="125" t="s">
        <v>215</v>
      </c>
      <c r="G153" s="126" t="s">
        <v>139</v>
      </c>
      <c r="H153" s="127">
        <v>7927.92</v>
      </c>
      <c r="I153" s="128"/>
      <c r="J153" s="129">
        <f>ROUND(I153*H153,2)</f>
        <v>0</v>
      </c>
      <c r="K153" s="130"/>
      <c r="L153" s="31"/>
      <c r="M153" s="131" t="s">
        <v>28</v>
      </c>
      <c r="N153" s="132" t="s">
        <v>46</v>
      </c>
      <c r="P153" s="133">
        <f>O153*H153</f>
        <v>0</v>
      </c>
      <c r="Q153" s="133">
        <v>0</v>
      </c>
      <c r="R153" s="133">
        <f>Q153*H153</f>
        <v>0</v>
      </c>
      <c r="S153" s="133">
        <v>0</v>
      </c>
      <c r="T153" s="134">
        <f>S153*H153</f>
        <v>0</v>
      </c>
      <c r="AR153" s="135" t="s">
        <v>140</v>
      </c>
      <c r="AT153" s="135" t="s">
        <v>136</v>
      </c>
      <c r="AU153" s="135" t="s">
        <v>141</v>
      </c>
      <c r="AY153" s="16" t="s">
        <v>133</v>
      </c>
      <c r="BE153" s="136">
        <f>IF(N153="základní",J153,0)</f>
        <v>0</v>
      </c>
      <c r="BF153" s="136">
        <f>IF(N153="snížená",J153,0)</f>
        <v>0</v>
      </c>
      <c r="BG153" s="136">
        <f>IF(N153="zákl. přenesená",J153,0)</f>
        <v>0</v>
      </c>
      <c r="BH153" s="136">
        <f>IF(N153="sníž. přenesená",J153,0)</f>
        <v>0</v>
      </c>
      <c r="BI153" s="136">
        <f>IF(N153="nulová",J153,0)</f>
        <v>0</v>
      </c>
      <c r="BJ153" s="16" t="s">
        <v>141</v>
      </c>
      <c r="BK153" s="136">
        <f>ROUND(I153*H153,2)</f>
        <v>0</v>
      </c>
      <c r="BL153" s="16" t="s">
        <v>140</v>
      </c>
      <c r="BM153" s="135" t="s">
        <v>216</v>
      </c>
    </row>
    <row r="154" spans="2:47" s="1" customFormat="1" ht="11.25">
      <c r="B154" s="31"/>
      <c r="D154" s="137" t="s">
        <v>143</v>
      </c>
      <c r="F154" s="138" t="s">
        <v>217</v>
      </c>
      <c r="I154" s="139"/>
      <c r="L154" s="31"/>
      <c r="M154" s="140"/>
      <c r="T154" s="52"/>
      <c r="AT154" s="16" t="s">
        <v>143</v>
      </c>
      <c r="AU154" s="16" t="s">
        <v>141</v>
      </c>
    </row>
    <row r="155" spans="2:51" s="12" customFormat="1" ht="11.25">
      <c r="B155" s="141"/>
      <c r="D155" s="142" t="s">
        <v>145</v>
      </c>
      <c r="E155" s="143" t="s">
        <v>28</v>
      </c>
      <c r="F155" s="144" t="s">
        <v>218</v>
      </c>
      <c r="H155" s="145">
        <v>7927.92</v>
      </c>
      <c r="I155" s="146"/>
      <c r="L155" s="141"/>
      <c r="M155" s="147"/>
      <c r="T155" s="148"/>
      <c r="AT155" s="143" t="s">
        <v>145</v>
      </c>
      <c r="AU155" s="143" t="s">
        <v>141</v>
      </c>
      <c r="AV155" s="12" t="s">
        <v>141</v>
      </c>
      <c r="AW155" s="12" t="s">
        <v>35</v>
      </c>
      <c r="AX155" s="12" t="s">
        <v>7</v>
      </c>
      <c r="AY155" s="143" t="s">
        <v>133</v>
      </c>
    </row>
    <row r="156" spans="2:65" s="1" customFormat="1" ht="37.9" customHeight="1">
      <c r="B156" s="31"/>
      <c r="C156" s="123" t="s">
        <v>8</v>
      </c>
      <c r="D156" s="123" t="s">
        <v>136</v>
      </c>
      <c r="E156" s="124" t="s">
        <v>219</v>
      </c>
      <c r="F156" s="125" t="s">
        <v>220</v>
      </c>
      <c r="G156" s="126" t="s">
        <v>139</v>
      </c>
      <c r="H156" s="127">
        <v>132.132</v>
      </c>
      <c r="I156" s="128"/>
      <c r="J156" s="129">
        <f>ROUND(I156*H156,2)</f>
        <v>0</v>
      </c>
      <c r="K156" s="130"/>
      <c r="L156" s="31"/>
      <c r="M156" s="131" t="s">
        <v>28</v>
      </c>
      <c r="N156" s="132" t="s">
        <v>46</v>
      </c>
      <c r="P156" s="133">
        <f>O156*H156</f>
        <v>0</v>
      </c>
      <c r="Q156" s="133">
        <v>0</v>
      </c>
      <c r="R156" s="133">
        <f>Q156*H156</f>
        <v>0</v>
      </c>
      <c r="S156" s="133">
        <v>0</v>
      </c>
      <c r="T156" s="134">
        <f>S156*H156</f>
        <v>0</v>
      </c>
      <c r="AR156" s="135" t="s">
        <v>140</v>
      </c>
      <c r="AT156" s="135" t="s">
        <v>136</v>
      </c>
      <c r="AU156" s="135" t="s">
        <v>141</v>
      </c>
      <c r="AY156" s="16" t="s">
        <v>133</v>
      </c>
      <c r="BE156" s="136">
        <f>IF(N156="základní",J156,0)</f>
        <v>0</v>
      </c>
      <c r="BF156" s="136">
        <f>IF(N156="snížená",J156,0)</f>
        <v>0</v>
      </c>
      <c r="BG156" s="136">
        <f>IF(N156="zákl. přenesená",J156,0)</f>
        <v>0</v>
      </c>
      <c r="BH156" s="136">
        <f>IF(N156="sníž. přenesená",J156,0)</f>
        <v>0</v>
      </c>
      <c r="BI156" s="136">
        <f>IF(N156="nulová",J156,0)</f>
        <v>0</v>
      </c>
      <c r="BJ156" s="16" t="s">
        <v>141</v>
      </c>
      <c r="BK156" s="136">
        <f>ROUND(I156*H156,2)</f>
        <v>0</v>
      </c>
      <c r="BL156" s="16" t="s">
        <v>140</v>
      </c>
      <c r="BM156" s="135" t="s">
        <v>221</v>
      </c>
    </row>
    <row r="157" spans="2:47" s="1" customFormat="1" ht="11.25">
      <c r="B157" s="31"/>
      <c r="D157" s="137" t="s">
        <v>143</v>
      </c>
      <c r="F157" s="138" t="s">
        <v>222</v>
      </c>
      <c r="I157" s="139"/>
      <c r="L157" s="31"/>
      <c r="M157" s="140"/>
      <c r="T157" s="52"/>
      <c r="AT157" s="16" t="s">
        <v>143</v>
      </c>
      <c r="AU157" s="16" t="s">
        <v>141</v>
      </c>
    </row>
    <row r="158" spans="2:65" s="1" customFormat="1" ht="37.9" customHeight="1">
      <c r="B158" s="31"/>
      <c r="C158" s="123" t="s">
        <v>223</v>
      </c>
      <c r="D158" s="123" t="s">
        <v>136</v>
      </c>
      <c r="E158" s="124" t="s">
        <v>224</v>
      </c>
      <c r="F158" s="125" t="s">
        <v>225</v>
      </c>
      <c r="G158" s="126" t="s">
        <v>168</v>
      </c>
      <c r="H158" s="127">
        <v>49.132</v>
      </c>
      <c r="I158" s="128"/>
      <c r="J158" s="129">
        <f>ROUND(I158*H158,2)</f>
        <v>0</v>
      </c>
      <c r="K158" s="130"/>
      <c r="L158" s="31"/>
      <c r="M158" s="131" t="s">
        <v>28</v>
      </c>
      <c r="N158" s="132" t="s">
        <v>46</v>
      </c>
      <c r="P158" s="133">
        <f>O158*H158</f>
        <v>0</v>
      </c>
      <c r="Q158" s="133">
        <v>0.00013</v>
      </c>
      <c r="R158" s="133">
        <f>Q158*H158</f>
        <v>0.006387159999999999</v>
      </c>
      <c r="S158" s="133">
        <v>0</v>
      </c>
      <c r="T158" s="134">
        <f>S158*H158</f>
        <v>0</v>
      </c>
      <c r="AR158" s="135" t="s">
        <v>140</v>
      </c>
      <c r="AT158" s="135" t="s">
        <v>136</v>
      </c>
      <c r="AU158" s="135" t="s">
        <v>141</v>
      </c>
      <c r="AY158" s="16" t="s">
        <v>133</v>
      </c>
      <c r="BE158" s="136">
        <f>IF(N158="základní",J158,0)</f>
        <v>0</v>
      </c>
      <c r="BF158" s="136">
        <f>IF(N158="snížená",J158,0)</f>
        <v>0</v>
      </c>
      <c r="BG158" s="136">
        <f>IF(N158="zákl. přenesená",J158,0)</f>
        <v>0</v>
      </c>
      <c r="BH158" s="136">
        <f>IF(N158="sníž. přenesená",J158,0)</f>
        <v>0</v>
      </c>
      <c r="BI158" s="136">
        <f>IF(N158="nulová",J158,0)</f>
        <v>0</v>
      </c>
      <c r="BJ158" s="16" t="s">
        <v>141</v>
      </c>
      <c r="BK158" s="136">
        <f>ROUND(I158*H158,2)</f>
        <v>0</v>
      </c>
      <c r="BL158" s="16" t="s">
        <v>140</v>
      </c>
      <c r="BM158" s="135" t="s">
        <v>226</v>
      </c>
    </row>
    <row r="159" spans="2:47" s="1" customFormat="1" ht="11.25">
      <c r="B159" s="31"/>
      <c r="D159" s="137" t="s">
        <v>143</v>
      </c>
      <c r="F159" s="138" t="s">
        <v>227</v>
      </c>
      <c r="I159" s="139"/>
      <c r="L159" s="31"/>
      <c r="M159" s="140"/>
      <c r="T159" s="52"/>
      <c r="AT159" s="16" t="s">
        <v>143</v>
      </c>
      <c r="AU159" s="16" t="s">
        <v>141</v>
      </c>
    </row>
    <row r="160" spans="2:51" s="12" customFormat="1" ht="11.25">
      <c r="B160" s="141"/>
      <c r="D160" s="142" t="s">
        <v>145</v>
      </c>
      <c r="E160" s="143" t="s">
        <v>28</v>
      </c>
      <c r="F160" s="144" t="s">
        <v>228</v>
      </c>
      <c r="H160" s="145">
        <v>26.25</v>
      </c>
      <c r="I160" s="146"/>
      <c r="L160" s="141"/>
      <c r="M160" s="147"/>
      <c r="T160" s="148"/>
      <c r="AT160" s="143" t="s">
        <v>145</v>
      </c>
      <c r="AU160" s="143" t="s">
        <v>141</v>
      </c>
      <c r="AV160" s="12" t="s">
        <v>141</v>
      </c>
      <c r="AW160" s="12" t="s">
        <v>35</v>
      </c>
      <c r="AX160" s="12" t="s">
        <v>7</v>
      </c>
      <c r="AY160" s="143" t="s">
        <v>133</v>
      </c>
    </row>
    <row r="161" spans="2:51" s="12" customFormat="1" ht="11.25">
      <c r="B161" s="141"/>
      <c r="D161" s="142" t="s">
        <v>145</v>
      </c>
      <c r="E161" s="143" t="s">
        <v>28</v>
      </c>
      <c r="F161" s="144" t="s">
        <v>229</v>
      </c>
      <c r="H161" s="145">
        <v>22.882</v>
      </c>
      <c r="I161" s="146"/>
      <c r="L161" s="141"/>
      <c r="M161" s="147"/>
      <c r="T161" s="148"/>
      <c r="AT161" s="143" t="s">
        <v>145</v>
      </c>
      <c r="AU161" s="143" t="s">
        <v>141</v>
      </c>
      <c r="AV161" s="12" t="s">
        <v>141</v>
      </c>
      <c r="AW161" s="12" t="s">
        <v>35</v>
      </c>
      <c r="AX161" s="12" t="s">
        <v>7</v>
      </c>
      <c r="AY161" s="143" t="s">
        <v>133</v>
      </c>
    </row>
    <row r="162" spans="2:65" s="1" customFormat="1" ht="37.9" customHeight="1">
      <c r="B162" s="31"/>
      <c r="C162" s="123" t="s">
        <v>230</v>
      </c>
      <c r="D162" s="123" t="s">
        <v>136</v>
      </c>
      <c r="E162" s="124" t="s">
        <v>231</v>
      </c>
      <c r="F162" s="125" t="s">
        <v>232</v>
      </c>
      <c r="G162" s="126" t="s">
        <v>168</v>
      </c>
      <c r="H162" s="127">
        <v>104.952</v>
      </c>
      <c r="I162" s="128"/>
      <c r="J162" s="129">
        <f>ROUND(I162*H162,2)</f>
        <v>0</v>
      </c>
      <c r="K162" s="130"/>
      <c r="L162" s="31"/>
      <c r="M162" s="131" t="s">
        <v>28</v>
      </c>
      <c r="N162" s="132" t="s">
        <v>46</v>
      </c>
      <c r="P162" s="133">
        <f>O162*H162</f>
        <v>0</v>
      </c>
      <c r="Q162" s="133">
        <v>3.5E-05</v>
      </c>
      <c r="R162" s="133">
        <f>Q162*H162</f>
        <v>0.0036733199999999995</v>
      </c>
      <c r="S162" s="133">
        <v>0</v>
      </c>
      <c r="T162" s="134">
        <f>S162*H162</f>
        <v>0</v>
      </c>
      <c r="AR162" s="135" t="s">
        <v>140</v>
      </c>
      <c r="AT162" s="135" t="s">
        <v>136</v>
      </c>
      <c r="AU162" s="135" t="s">
        <v>141</v>
      </c>
      <c r="AY162" s="16" t="s">
        <v>133</v>
      </c>
      <c r="BE162" s="136">
        <f>IF(N162="základní",J162,0)</f>
        <v>0</v>
      </c>
      <c r="BF162" s="136">
        <f>IF(N162="snížená",J162,0)</f>
        <v>0</v>
      </c>
      <c r="BG162" s="136">
        <f>IF(N162="zákl. přenesená",J162,0)</f>
        <v>0</v>
      </c>
      <c r="BH162" s="136">
        <f>IF(N162="sníž. přenesená",J162,0)</f>
        <v>0</v>
      </c>
      <c r="BI162" s="136">
        <f>IF(N162="nulová",J162,0)</f>
        <v>0</v>
      </c>
      <c r="BJ162" s="16" t="s">
        <v>141</v>
      </c>
      <c r="BK162" s="136">
        <f>ROUND(I162*H162,2)</f>
        <v>0</v>
      </c>
      <c r="BL162" s="16" t="s">
        <v>140</v>
      </c>
      <c r="BM162" s="135" t="s">
        <v>233</v>
      </c>
    </row>
    <row r="163" spans="2:47" s="1" customFormat="1" ht="11.25">
      <c r="B163" s="31"/>
      <c r="D163" s="137" t="s">
        <v>143</v>
      </c>
      <c r="F163" s="138" t="s">
        <v>234</v>
      </c>
      <c r="I163" s="139"/>
      <c r="L163" s="31"/>
      <c r="M163" s="140"/>
      <c r="T163" s="52"/>
      <c r="AT163" s="16" t="s">
        <v>143</v>
      </c>
      <c r="AU163" s="16" t="s">
        <v>141</v>
      </c>
    </row>
    <row r="164" spans="2:51" s="12" customFormat="1" ht="11.25">
      <c r="B164" s="141"/>
      <c r="D164" s="142" t="s">
        <v>145</v>
      </c>
      <c r="E164" s="143" t="s">
        <v>28</v>
      </c>
      <c r="F164" s="144" t="s">
        <v>235</v>
      </c>
      <c r="H164" s="145">
        <v>82.04</v>
      </c>
      <c r="I164" s="146"/>
      <c r="L164" s="141"/>
      <c r="M164" s="147"/>
      <c r="T164" s="148"/>
      <c r="AT164" s="143" t="s">
        <v>145</v>
      </c>
      <c r="AU164" s="143" t="s">
        <v>141</v>
      </c>
      <c r="AV164" s="12" t="s">
        <v>141</v>
      </c>
      <c r="AW164" s="12" t="s">
        <v>35</v>
      </c>
      <c r="AX164" s="12" t="s">
        <v>7</v>
      </c>
      <c r="AY164" s="143" t="s">
        <v>133</v>
      </c>
    </row>
    <row r="165" spans="2:51" s="12" customFormat="1" ht="11.25">
      <c r="B165" s="141"/>
      <c r="D165" s="142" t="s">
        <v>145</v>
      </c>
      <c r="E165" s="143" t="s">
        <v>28</v>
      </c>
      <c r="F165" s="144" t="s">
        <v>236</v>
      </c>
      <c r="H165" s="145">
        <v>22.912</v>
      </c>
      <c r="I165" s="146"/>
      <c r="L165" s="141"/>
      <c r="M165" s="147"/>
      <c r="T165" s="148"/>
      <c r="AT165" s="143" t="s">
        <v>145</v>
      </c>
      <c r="AU165" s="143" t="s">
        <v>141</v>
      </c>
      <c r="AV165" s="12" t="s">
        <v>141</v>
      </c>
      <c r="AW165" s="12" t="s">
        <v>35</v>
      </c>
      <c r="AX165" s="12" t="s">
        <v>7</v>
      </c>
      <c r="AY165" s="143" t="s">
        <v>133</v>
      </c>
    </row>
    <row r="166" spans="2:65" s="1" customFormat="1" ht="24.2" customHeight="1">
      <c r="B166" s="31"/>
      <c r="C166" s="123" t="s">
        <v>237</v>
      </c>
      <c r="D166" s="123" t="s">
        <v>136</v>
      </c>
      <c r="E166" s="124" t="s">
        <v>238</v>
      </c>
      <c r="F166" s="125" t="s">
        <v>239</v>
      </c>
      <c r="G166" s="126" t="s">
        <v>168</v>
      </c>
      <c r="H166" s="127">
        <v>2.15</v>
      </c>
      <c r="I166" s="128"/>
      <c r="J166" s="129">
        <f>ROUND(I166*H166,2)</f>
        <v>0</v>
      </c>
      <c r="K166" s="130"/>
      <c r="L166" s="31"/>
      <c r="M166" s="131" t="s">
        <v>28</v>
      </c>
      <c r="N166" s="132" t="s">
        <v>46</v>
      </c>
      <c r="P166" s="133">
        <f>O166*H166</f>
        <v>0</v>
      </c>
      <c r="Q166" s="133">
        <v>0.002835</v>
      </c>
      <c r="R166" s="133">
        <f>Q166*H166</f>
        <v>0.006095249999999999</v>
      </c>
      <c r="S166" s="133">
        <v>0</v>
      </c>
      <c r="T166" s="134">
        <f>S166*H166</f>
        <v>0</v>
      </c>
      <c r="AR166" s="135" t="s">
        <v>140</v>
      </c>
      <c r="AT166" s="135" t="s">
        <v>136</v>
      </c>
      <c r="AU166" s="135" t="s">
        <v>141</v>
      </c>
      <c r="AY166" s="16" t="s">
        <v>133</v>
      </c>
      <c r="BE166" s="136">
        <f>IF(N166="základní",J166,0)</f>
        <v>0</v>
      </c>
      <c r="BF166" s="136">
        <f>IF(N166="snížená",J166,0)</f>
        <v>0</v>
      </c>
      <c r="BG166" s="136">
        <f>IF(N166="zákl. přenesená",J166,0)</f>
        <v>0</v>
      </c>
      <c r="BH166" s="136">
        <f>IF(N166="sníž. přenesená",J166,0)</f>
        <v>0</v>
      </c>
      <c r="BI166" s="136">
        <f>IF(N166="nulová",J166,0)</f>
        <v>0</v>
      </c>
      <c r="BJ166" s="16" t="s">
        <v>141</v>
      </c>
      <c r="BK166" s="136">
        <f>ROUND(I166*H166,2)</f>
        <v>0</v>
      </c>
      <c r="BL166" s="16" t="s">
        <v>140</v>
      </c>
      <c r="BM166" s="135" t="s">
        <v>240</v>
      </c>
    </row>
    <row r="167" spans="2:51" s="12" customFormat="1" ht="11.25">
      <c r="B167" s="141"/>
      <c r="D167" s="142" t="s">
        <v>145</v>
      </c>
      <c r="E167" s="143" t="s">
        <v>28</v>
      </c>
      <c r="F167" s="144" t="s">
        <v>241</v>
      </c>
      <c r="H167" s="145">
        <v>2.15</v>
      </c>
      <c r="I167" s="146"/>
      <c r="L167" s="141"/>
      <c r="M167" s="147"/>
      <c r="T167" s="148"/>
      <c r="AT167" s="143" t="s">
        <v>145</v>
      </c>
      <c r="AU167" s="143" t="s">
        <v>141</v>
      </c>
      <c r="AV167" s="12" t="s">
        <v>141</v>
      </c>
      <c r="AW167" s="12" t="s">
        <v>35</v>
      </c>
      <c r="AX167" s="12" t="s">
        <v>7</v>
      </c>
      <c r="AY167" s="143" t="s">
        <v>133</v>
      </c>
    </row>
    <row r="168" spans="2:65" s="1" customFormat="1" ht="24.2" customHeight="1">
      <c r="B168" s="31"/>
      <c r="C168" s="123" t="s">
        <v>242</v>
      </c>
      <c r="D168" s="123" t="s">
        <v>136</v>
      </c>
      <c r="E168" s="124" t="s">
        <v>243</v>
      </c>
      <c r="F168" s="125" t="s">
        <v>244</v>
      </c>
      <c r="G168" s="126" t="s">
        <v>150</v>
      </c>
      <c r="H168" s="127">
        <v>1</v>
      </c>
      <c r="I168" s="128"/>
      <c r="J168" s="129">
        <f>ROUND(I168*H168,2)</f>
        <v>0</v>
      </c>
      <c r="K168" s="130"/>
      <c r="L168" s="31"/>
      <c r="M168" s="131" t="s">
        <v>28</v>
      </c>
      <c r="N168" s="132" t="s">
        <v>46</v>
      </c>
      <c r="P168" s="133">
        <f>O168*H168</f>
        <v>0</v>
      </c>
      <c r="Q168" s="133">
        <v>0.000176</v>
      </c>
      <c r="R168" s="133">
        <f>Q168*H168</f>
        <v>0.000176</v>
      </c>
      <c r="S168" s="133">
        <v>0</v>
      </c>
      <c r="T168" s="134">
        <f>S168*H168</f>
        <v>0</v>
      </c>
      <c r="AR168" s="135" t="s">
        <v>140</v>
      </c>
      <c r="AT168" s="135" t="s">
        <v>136</v>
      </c>
      <c r="AU168" s="135" t="s">
        <v>141</v>
      </c>
      <c r="AY168" s="16" t="s">
        <v>133</v>
      </c>
      <c r="BE168" s="136">
        <f>IF(N168="základní",J168,0)</f>
        <v>0</v>
      </c>
      <c r="BF168" s="136">
        <f>IF(N168="snížená",J168,0)</f>
        <v>0</v>
      </c>
      <c r="BG168" s="136">
        <f>IF(N168="zákl. přenesená",J168,0)</f>
        <v>0</v>
      </c>
      <c r="BH168" s="136">
        <f>IF(N168="sníž. přenesená",J168,0)</f>
        <v>0</v>
      </c>
      <c r="BI168" s="136">
        <f>IF(N168="nulová",J168,0)</f>
        <v>0</v>
      </c>
      <c r="BJ168" s="16" t="s">
        <v>141</v>
      </c>
      <c r="BK168" s="136">
        <f>ROUND(I168*H168,2)</f>
        <v>0</v>
      </c>
      <c r="BL168" s="16" t="s">
        <v>140</v>
      </c>
      <c r="BM168" s="135" t="s">
        <v>245</v>
      </c>
    </row>
    <row r="169" spans="2:47" s="1" customFormat="1" ht="11.25">
      <c r="B169" s="31"/>
      <c r="D169" s="137" t="s">
        <v>143</v>
      </c>
      <c r="F169" s="138" t="s">
        <v>246</v>
      </c>
      <c r="I169" s="139"/>
      <c r="L169" s="31"/>
      <c r="M169" s="140"/>
      <c r="T169" s="52"/>
      <c r="AT169" s="16" t="s">
        <v>143</v>
      </c>
      <c r="AU169" s="16" t="s">
        <v>141</v>
      </c>
    </row>
    <row r="170" spans="2:51" s="12" customFormat="1" ht="11.25">
      <c r="B170" s="141"/>
      <c r="D170" s="142" t="s">
        <v>145</v>
      </c>
      <c r="E170" s="143" t="s">
        <v>28</v>
      </c>
      <c r="F170" s="144" t="s">
        <v>247</v>
      </c>
      <c r="H170" s="145">
        <v>1</v>
      </c>
      <c r="I170" s="146"/>
      <c r="L170" s="141"/>
      <c r="M170" s="147"/>
      <c r="T170" s="148"/>
      <c r="AT170" s="143" t="s">
        <v>145</v>
      </c>
      <c r="AU170" s="143" t="s">
        <v>141</v>
      </c>
      <c r="AV170" s="12" t="s">
        <v>141</v>
      </c>
      <c r="AW170" s="12" t="s">
        <v>35</v>
      </c>
      <c r="AX170" s="12" t="s">
        <v>7</v>
      </c>
      <c r="AY170" s="143" t="s">
        <v>133</v>
      </c>
    </row>
    <row r="171" spans="2:65" s="1" customFormat="1" ht="16.5" customHeight="1">
      <c r="B171" s="31"/>
      <c r="C171" s="155" t="s">
        <v>248</v>
      </c>
      <c r="D171" s="155" t="s">
        <v>249</v>
      </c>
      <c r="E171" s="156" t="s">
        <v>250</v>
      </c>
      <c r="F171" s="157" t="s">
        <v>251</v>
      </c>
      <c r="G171" s="158" t="s">
        <v>150</v>
      </c>
      <c r="H171" s="159">
        <v>1</v>
      </c>
      <c r="I171" s="160"/>
      <c r="J171" s="161">
        <f>ROUND(I171*H171,2)</f>
        <v>0</v>
      </c>
      <c r="K171" s="162"/>
      <c r="L171" s="163"/>
      <c r="M171" s="164" t="s">
        <v>28</v>
      </c>
      <c r="N171" s="165" t="s">
        <v>46</v>
      </c>
      <c r="P171" s="133">
        <f>O171*H171</f>
        <v>0</v>
      </c>
      <c r="Q171" s="133">
        <v>0.009</v>
      </c>
      <c r="R171" s="133">
        <f>Q171*H171</f>
        <v>0.009</v>
      </c>
      <c r="S171" s="133">
        <v>0</v>
      </c>
      <c r="T171" s="134">
        <f>S171*H171</f>
        <v>0</v>
      </c>
      <c r="AR171" s="135" t="s">
        <v>190</v>
      </c>
      <c r="AT171" s="135" t="s">
        <v>249</v>
      </c>
      <c r="AU171" s="135" t="s">
        <v>141</v>
      </c>
      <c r="AY171" s="16" t="s">
        <v>133</v>
      </c>
      <c r="BE171" s="136">
        <f>IF(N171="základní",J171,0)</f>
        <v>0</v>
      </c>
      <c r="BF171" s="136">
        <f>IF(N171="snížená",J171,0)</f>
        <v>0</v>
      </c>
      <c r="BG171" s="136">
        <f>IF(N171="zákl. přenesená",J171,0)</f>
        <v>0</v>
      </c>
      <c r="BH171" s="136">
        <f>IF(N171="sníž. přenesená",J171,0)</f>
        <v>0</v>
      </c>
      <c r="BI171" s="136">
        <f>IF(N171="nulová",J171,0)</f>
        <v>0</v>
      </c>
      <c r="BJ171" s="16" t="s">
        <v>141</v>
      </c>
      <c r="BK171" s="136">
        <f>ROUND(I171*H171,2)</f>
        <v>0</v>
      </c>
      <c r="BL171" s="16" t="s">
        <v>140</v>
      </c>
      <c r="BM171" s="135" t="s">
        <v>252</v>
      </c>
    </row>
    <row r="172" spans="2:51" s="12" customFormat="1" ht="11.25">
      <c r="B172" s="141"/>
      <c r="D172" s="142" t="s">
        <v>145</v>
      </c>
      <c r="E172" s="143" t="s">
        <v>28</v>
      </c>
      <c r="F172" s="144" t="s">
        <v>247</v>
      </c>
      <c r="H172" s="145">
        <v>1</v>
      </c>
      <c r="I172" s="146"/>
      <c r="L172" s="141"/>
      <c r="M172" s="147"/>
      <c r="T172" s="148"/>
      <c r="AT172" s="143" t="s">
        <v>145</v>
      </c>
      <c r="AU172" s="143" t="s">
        <v>141</v>
      </c>
      <c r="AV172" s="12" t="s">
        <v>141</v>
      </c>
      <c r="AW172" s="12" t="s">
        <v>35</v>
      </c>
      <c r="AX172" s="12" t="s">
        <v>7</v>
      </c>
      <c r="AY172" s="143" t="s">
        <v>133</v>
      </c>
    </row>
    <row r="173" spans="2:65" s="1" customFormat="1" ht="37.9" customHeight="1">
      <c r="B173" s="31"/>
      <c r="C173" s="123" t="s">
        <v>253</v>
      </c>
      <c r="D173" s="123" t="s">
        <v>136</v>
      </c>
      <c r="E173" s="124" t="s">
        <v>254</v>
      </c>
      <c r="F173" s="125" t="s">
        <v>255</v>
      </c>
      <c r="G173" s="126" t="s">
        <v>150</v>
      </c>
      <c r="H173" s="127">
        <v>53</v>
      </c>
      <c r="I173" s="128"/>
      <c r="J173" s="129">
        <f>ROUND(I173*H173,2)</f>
        <v>0</v>
      </c>
      <c r="K173" s="130"/>
      <c r="L173" s="31"/>
      <c r="M173" s="131" t="s">
        <v>28</v>
      </c>
      <c r="N173" s="132" t="s">
        <v>46</v>
      </c>
      <c r="P173" s="133">
        <f>O173*H173</f>
        <v>0</v>
      </c>
      <c r="Q173" s="133">
        <v>4.2484E-05</v>
      </c>
      <c r="R173" s="133">
        <f>Q173*H173</f>
        <v>0.0022516520000000003</v>
      </c>
      <c r="S173" s="133">
        <v>0</v>
      </c>
      <c r="T173" s="134">
        <f>S173*H173</f>
        <v>0</v>
      </c>
      <c r="AR173" s="135" t="s">
        <v>140</v>
      </c>
      <c r="AT173" s="135" t="s">
        <v>136</v>
      </c>
      <c r="AU173" s="135" t="s">
        <v>141</v>
      </c>
      <c r="AY173" s="16" t="s">
        <v>133</v>
      </c>
      <c r="BE173" s="136">
        <f>IF(N173="základní",J173,0)</f>
        <v>0</v>
      </c>
      <c r="BF173" s="136">
        <f>IF(N173="snížená",J173,0)</f>
        <v>0</v>
      </c>
      <c r="BG173" s="136">
        <f>IF(N173="zákl. přenesená",J173,0)</f>
        <v>0</v>
      </c>
      <c r="BH173" s="136">
        <f>IF(N173="sníž. přenesená",J173,0)</f>
        <v>0</v>
      </c>
      <c r="BI173" s="136">
        <f>IF(N173="nulová",J173,0)</f>
        <v>0</v>
      </c>
      <c r="BJ173" s="16" t="s">
        <v>141</v>
      </c>
      <c r="BK173" s="136">
        <f>ROUND(I173*H173,2)</f>
        <v>0</v>
      </c>
      <c r="BL173" s="16" t="s">
        <v>140</v>
      </c>
      <c r="BM173" s="135" t="s">
        <v>256</v>
      </c>
    </row>
    <row r="174" spans="2:47" s="1" customFormat="1" ht="11.25">
      <c r="B174" s="31"/>
      <c r="D174" s="137" t="s">
        <v>143</v>
      </c>
      <c r="F174" s="138" t="s">
        <v>257</v>
      </c>
      <c r="I174" s="139"/>
      <c r="L174" s="31"/>
      <c r="M174" s="140"/>
      <c r="T174" s="52"/>
      <c r="AT174" s="16" t="s">
        <v>143</v>
      </c>
      <c r="AU174" s="16" t="s">
        <v>141</v>
      </c>
    </row>
    <row r="175" spans="2:51" s="12" customFormat="1" ht="11.25">
      <c r="B175" s="141"/>
      <c r="D175" s="142" t="s">
        <v>145</v>
      </c>
      <c r="E175" s="143" t="s">
        <v>28</v>
      </c>
      <c r="F175" s="144" t="s">
        <v>258</v>
      </c>
      <c r="H175" s="145">
        <v>8</v>
      </c>
      <c r="I175" s="146"/>
      <c r="L175" s="141"/>
      <c r="M175" s="147"/>
      <c r="T175" s="148"/>
      <c r="AT175" s="143" t="s">
        <v>145</v>
      </c>
      <c r="AU175" s="143" t="s">
        <v>141</v>
      </c>
      <c r="AV175" s="12" t="s">
        <v>141</v>
      </c>
      <c r="AW175" s="12" t="s">
        <v>35</v>
      </c>
      <c r="AX175" s="12" t="s">
        <v>7</v>
      </c>
      <c r="AY175" s="143" t="s">
        <v>133</v>
      </c>
    </row>
    <row r="176" spans="2:51" s="12" customFormat="1" ht="11.25">
      <c r="B176" s="141"/>
      <c r="D176" s="142" t="s">
        <v>145</v>
      </c>
      <c r="E176" s="143" t="s">
        <v>28</v>
      </c>
      <c r="F176" s="144" t="s">
        <v>259</v>
      </c>
      <c r="H176" s="145">
        <v>45</v>
      </c>
      <c r="I176" s="146"/>
      <c r="L176" s="141"/>
      <c r="M176" s="147"/>
      <c r="T176" s="148"/>
      <c r="AT176" s="143" t="s">
        <v>145</v>
      </c>
      <c r="AU176" s="143" t="s">
        <v>141</v>
      </c>
      <c r="AV176" s="12" t="s">
        <v>141</v>
      </c>
      <c r="AW176" s="12" t="s">
        <v>35</v>
      </c>
      <c r="AX176" s="12" t="s">
        <v>7</v>
      </c>
      <c r="AY176" s="143" t="s">
        <v>133</v>
      </c>
    </row>
    <row r="177" spans="2:65" s="1" customFormat="1" ht="33" customHeight="1">
      <c r="B177" s="31"/>
      <c r="C177" s="123" t="s">
        <v>260</v>
      </c>
      <c r="D177" s="123" t="s">
        <v>136</v>
      </c>
      <c r="E177" s="124" t="s">
        <v>261</v>
      </c>
      <c r="F177" s="125" t="s">
        <v>262</v>
      </c>
      <c r="G177" s="126" t="s">
        <v>150</v>
      </c>
      <c r="H177" s="127">
        <v>53</v>
      </c>
      <c r="I177" s="128"/>
      <c r="J177" s="129">
        <f>ROUND(I177*H177,2)</f>
        <v>0</v>
      </c>
      <c r="K177" s="130"/>
      <c r="L177" s="31"/>
      <c r="M177" s="131" t="s">
        <v>28</v>
      </c>
      <c r="N177" s="132" t="s">
        <v>46</v>
      </c>
      <c r="P177" s="133">
        <f>O177*H177</f>
        <v>0</v>
      </c>
      <c r="Q177" s="133">
        <v>0.00013</v>
      </c>
      <c r="R177" s="133">
        <f>Q177*H177</f>
        <v>0.006889999999999999</v>
      </c>
      <c r="S177" s="133">
        <v>0</v>
      </c>
      <c r="T177" s="134">
        <f>S177*H177</f>
        <v>0</v>
      </c>
      <c r="AR177" s="135" t="s">
        <v>140</v>
      </c>
      <c r="AT177" s="135" t="s">
        <v>136</v>
      </c>
      <c r="AU177" s="135" t="s">
        <v>141</v>
      </c>
      <c r="AY177" s="16" t="s">
        <v>133</v>
      </c>
      <c r="BE177" s="136">
        <f>IF(N177="základní",J177,0)</f>
        <v>0</v>
      </c>
      <c r="BF177" s="136">
        <f>IF(N177="snížená",J177,0)</f>
        <v>0</v>
      </c>
      <c r="BG177" s="136">
        <f>IF(N177="zákl. přenesená",J177,0)</f>
        <v>0</v>
      </c>
      <c r="BH177" s="136">
        <f>IF(N177="sníž. přenesená",J177,0)</f>
        <v>0</v>
      </c>
      <c r="BI177" s="136">
        <f>IF(N177="nulová",J177,0)</f>
        <v>0</v>
      </c>
      <c r="BJ177" s="16" t="s">
        <v>141</v>
      </c>
      <c r="BK177" s="136">
        <f>ROUND(I177*H177,2)</f>
        <v>0</v>
      </c>
      <c r="BL177" s="16" t="s">
        <v>140</v>
      </c>
      <c r="BM177" s="135" t="s">
        <v>263</v>
      </c>
    </row>
    <row r="178" spans="2:47" s="1" customFormat="1" ht="11.25">
      <c r="B178" s="31"/>
      <c r="D178" s="137" t="s">
        <v>143</v>
      </c>
      <c r="F178" s="138" t="s">
        <v>264</v>
      </c>
      <c r="I178" s="139"/>
      <c r="L178" s="31"/>
      <c r="M178" s="140"/>
      <c r="T178" s="52"/>
      <c r="AT178" s="16" t="s">
        <v>143</v>
      </c>
      <c r="AU178" s="16" t="s">
        <v>141</v>
      </c>
    </row>
    <row r="179" spans="2:51" s="12" customFormat="1" ht="11.25">
      <c r="B179" s="141"/>
      <c r="D179" s="142" t="s">
        <v>145</v>
      </c>
      <c r="E179" s="143" t="s">
        <v>28</v>
      </c>
      <c r="F179" s="144" t="s">
        <v>258</v>
      </c>
      <c r="H179" s="145">
        <v>8</v>
      </c>
      <c r="I179" s="146"/>
      <c r="L179" s="141"/>
      <c r="M179" s="147"/>
      <c r="T179" s="148"/>
      <c r="AT179" s="143" t="s">
        <v>145</v>
      </c>
      <c r="AU179" s="143" t="s">
        <v>141</v>
      </c>
      <c r="AV179" s="12" t="s">
        <v>141</v>
      </c>
      <c r="AW179" s="12" t="s">
        <v>35</v>
      </c>
      <c r="AX179" s="12" t="s">
        <v>7</v>
      </c>
      <c r="AY179" s="143" t="s">
        <v>133</v>
      </c>
    </row>
    <row r="180" spans="2:51" s="12" customFormat="1" ht="11.25">
      <c r="B180" s="141"/>
      <c r="D180" s="142" t="s">
        <v>145</v>
      </c>
      <c r="E180" s="143" t="s">
        <v>28</v>
      </c>
      <c r="F180" s="144" t="s">
        <v>259</v>
      </c>
      <c r="H180" s="145">
        <v>45</v>
      </c>
      <c r="I180" s="146"/>
      <c r="L180" s="141"/>
      <c r="M180" s="147"/>
      <c r="T180" s="148"/>
      <c r="AT180" s="143" t="s">
        <v>145</v>
      </c>
      <c r="AU180" s="143" t="s">
        <v>141</v>
      </c>
      <c r="AV180" s="12" t="s">
        <v>141</v>
      </c>
      <c r="AW180" s="12" t="s">
        <v>35</v>
      </c>
      <c r="AX180" s="12" t="s">
        <v>7</v>
      </c>
      <c r="AY180" s="143" t="s">
        <v>133</v>
      </c>
    </row>
    <row r="181" spans="2:65" s="1" customFormat="1" ht="16.5" customHeight="1">
      <c r="B181" s="31"/>
      <c r="C181" s="123" t="s">
        <v>265</v>
      </c>
      <c r="D181" s="123" t="s">
        <v>136</v>
      </c>
      <c r="E181" s="124" t="s">
        <v>266</v>
      </c>
      <c r="F181" s="125" t="s">
        <v>267</v>
      </c>
      <c r="G181" s="126" t="s">
        <v>139</v>
      </c>
      <c r="H181" s="127">
        <v>0.496</v>
      </c>
      <c r="I181" s="128"/>
      <c r="J181" s="129">
        <f>ROUND(I181*H181,2)</f>
        <v>0</v>
      </c>
      <c r="K181" s="130"/>
      <c r="L181" s="31"/>
      <c r="M181" s="131" t="s">
        <v>28</v>
      </c>
      <c r="N181" s="132" t="s">
        <v>46</v>
      </c>
      <c r="P181" s="133">
        <f>O181*H181</f>
        <v>0</v>
      </c>
      <c r="Q181" s="133">
        <v>0</v>
      </c>
      <c r="R181" s="133">
        <f>Q181*H181</f>
        <v>0</v>
      </c>
      <c r="S181" s="133">
        <v>2</v>
      </c>
      <c r="T181" s="134">
        <f>S181*H181</f>
        <v>0.992</v>
      </c>
      <c r="AR181" s="135" t="s">
        <v>140</v>
      </c>
      <c r="AT181" s="135" t="s">
        <v>136</v>
      </c>
      <c r="AU181" s="135" t="s">
        <v>141</v>
      </c>
      <c r="AY181" s="16" t="s">
        <v>133</v>
      </c>
      <c r="BE181" s="136">
        <f>IF(N181="základní",J181,0)</f>
        <v>0</v>
      </c>
      <c r="BF181" s="136">
        <f>IF(N181="snížená",J181,0)</f>
        <v>0</v>
      </c>
      <c r="BG181" s="136">
        <f>IF(N181="zákl. přenesená",J181,0)</f>
        <v>0</v>
      </c>
      <c r="BH181" s="136">
        <f>IF(N181="sníž. přenesená",J181,0)</f>
        <v>0</v>
      </c>
      <c r="BI181" s="136">
        <f>IF(N181="nulová",J181,0)</f>
        <v>0</v>
      </c>
      <c r="BJ181" s="16" t="s">
        <v>141</v>
      </c>
      <c r="BK181" s="136">
        <f>ROUND(I181*H181,2)</f>
        <v>0</v>
      </c>
      <c r="BL181" s="16" t="s">
        <v>140</v>
      </c>
      <c r="BM181" s="135" t="s">
        <v>268</v>
      </c>
    </row>
    <row r="182" spans="2:47" s="1" customFormat="1" ht="11.25">
      <c r="B182" s="31"/>
      <c r="D182" s="137" t="s">
        <v>143</v>
      </c>
      <c r="F182" s="138" t="s">
        <v>269</v>
      </c>
      <c r="I182" s="139"/>
      <c r="L182" s="31"/>
      <c r="M182" s="140"/>
      <c r="T182" s="52"/>
      <c r="AT182" s="16" t="s">
        <v>143</v>
      </c>
      <c r="AU182" s="16" t="s">
        <v>141</v>
      </c>
    </row>
    <row r="183" spans="2:51" s="12" customFormat="1" ht="11.25">
      <c r="B183" s="141"/>
      <c r="D183" s="142" t="s">
        <v>145</v>
      </c>
      <c r="E183" s="143" t="s">
        <v>28</v>
      </c>
      <c r="F183" s="144" t="s">
        <v>270</v>
      </c>
      <c r="H183" s="145">
        <v>0.353</v>
      </c>
      <c r="I183" s="146"/>
      <c r="L183" s="141"/>
      <c r="M183" s="147"/>
      <c r="T183" s="148"/>
      <c r="AT183" s="143" t="s">
        <v>145</v>
      </c>
      <c r="AU183" s="143" t="s">
        <v>141</v>
      </c>
      <c r="AV183" s="12" t="s">
        <v>141</v>
      </c>
      <c r="AW183" s="12" t="s">
        <v>35</v>
      </c>
      <c r="AX183" s="12" t="s">
        <v>7</v>
      </c>
      <c r="AY183" s="143" t="s">
        <v>133</v>
      </c>
    </row>
    <row r="184" spans="2:51" s="12" customFormat="1" ht="11.25">
      <c r="B184" s="141"/>
      <c r="D184" s="142" t="s">
        <v>145</v>
      </c>
      <c r="E184" s="143" t="s">
        <v>28</v>
      </c>
      <c r="F184" s="144" t="s">
        <v>271</v>
      </c>
      <c r="H184" s="145">
        <v>0.143</v>
      </c>
      <c r="I184" s="146"/>
      <c r="L184" s="141"/>
      <c r="M184" s="147"/>
      <c r="T184" s="148"/>
      <c r="AT184" s="143" t="s">
        <v>145</v>
      </c>
      <c r="AU184" s="143" t="s">
        <v>141</v>
      </c>
      <c r="AV184" s="12" t="s">
        <v>141</v>
      </c>
      <c r="AW184" s="12" t="s">
        <v>35</v>
      </c>
      <c r="AX184" s="12" t="s">
        <v>7</v>
      </c>
      <c r="AY184" s="143" t="s">
        <v>133</v>
      </c>
    </row>
    <row r="185" spans="2:65" s="1" customFormat="1" ht="21.75" customHeight="1">
      <c r="B185" s="31"/>
      <c r="C185" s="123" t="s">
        <v>272</v>
      </c>
      <c r="D185" s="123" t="s">
        <v>136</v>
      </c>
      <c r="E185" s="124" t="s">
        <v>273</v>
      </c>
      <c r="F185" s="125" t="s">
        <v>274</v>
      </c>
      <c r="G185" s="126" t="s">
        <v>168</v>
      </c>
      <c r="H185" s="127">
        <v>30.92</v>
      </c>
      <c r="I185" s="128"/>
      <c r="J185" s="129">
        <f>ROUND(I185*H185,2)</f>
        <v>0</v>
      </c>
      <c r="K185" s="130"/>
      <c r="L185" s="31"/>
      <c r="M185" s="131" t="s">
        <v>28</v>
      </c>
      <c r="N185" s="132" t="s">
        <v>46</v>
      </c>
      <c r="P185" s="133">
        <f>O185*H185</f>
        <v>0</v>
      </c>
      <c r="Q185" s="133">
        <v>3.472E-06</v>
      </c>
      <c r="R185" s="133">
        <f>Q185*H185</f>
        <v>0.00010735424</v>
      </c>
      <c r="S185" s="133">
        <v>0</v>
      </c>
      <c r="T185" s="134">
        <f>S185*H185</f>
        <v>0</v>
      </c>
      <c r="AR185" s="135" t="s">
        <v>140</v>
      </c>
      <c r="AT185" s="135" t="s">
        <v>136</v>
      </c>
      <c r="AU185" s="135" t="s">
        <v>141</v>
      </c>
      <c r="AY185" s="16" t="s">
        <v>133</v>
      </c>
      <c r="BE185" s="136">
        <f>IF(N185="základní",J185,0)</f>
        <v>0</v>
      </c>
      <c r="BF185" s="136">
        <f>IF(N185="snížená",J185,0)</f>
        <v>0</v>
      </c>
      <c r="BG185" s="136">
        <f>IF(N185="zákl. přenesená",J185,0)</f>
        <v>0</v>
      </c>
      <c r="BH185" s="136">
        <f>IF(N185="sníž. přenesená",J185,0)</f>
        <v>0</v>
      </c>
      <c r="BI185" s="136">
        <f>IF(N185="nulová",J185,0)</f>
        <v>0</v>
      </c>
      <c r="BJ185" s="16" t="s">
        <v>141</v>
      </c>
      <c r="BK185" s="136">
        <f>ROUND(I185*H185,2)</f>
        <v>0</v>
      </c>
      <c r="BL185" s="16" t="s">
        <v>140</v>
      </c>
      <c r="BM185" s="135" t="s">
        <v>275</v>
      </c>
    </row>
    <row r="186" spans="2:47" s="1" customFormat="1" ht="11.25">
      <c r="B186" s="31"/>
      <c r="D186" s="137" t="s">
        <v>143</v>
      </c>
      <c r="F186" s="138" t="s">
        <v>276</v>
      </c>
      <c r="I186" s="139"/>
      <c r="L186" s="31"/>
      <c r="M186" s="140"/>
      <c r="T186" s="52"/>
      <c r="AT186" s="16" t="s">
        <v>143</v>
      </c>
      <c r="AU186" s="16" t="s">
        <v>141</v>
      </c>
    </row>
    <row r="187" spans="2:51" s="12" customFormat="1" ht="11.25">
      <c r="B187" s="141"/>
      <c r="D187" s="142" t="s">
        <v>145</v>
      </c>
      <c r="E187" s="143" t="s">
        <v>28</v>
      </c>
      <c r="F187" s="144" t="s">
        <v>277</v>
      </c>
      <c r="H187" s="145">
        <v>22.912</v>
      </c>
      <c r="I187" s="146"/>
      <c r="L187" s="141"/>
      <c r="M187" s="147"/>
      <c r="T187" s="148"/>
      <c r="AT187" s="143" t="s">
        <v>145</v>
      </c>
      <c r="AU187" s="143" t="s">
        <v>141</v>
      </c>
      <c r="AV187" s="12" t="s">
        <v>141</v>
      </c>
      <c r="AW187" s="12" t="s">
        <v>35</v>
      </c>
      <c r="AX187" s="12" t="s">
        <v>7</v>
      </c>
      <c r="AY187" s="143" t="s">
        <v>133</v>
      </c>
    </row>
    <row r="188" spans="2:51" s="12" customFormat="1" ht="11.25">
      <c r="B188" s="141"/>
      <c r="D188" s="142" t="s">
        <v>145</v>
      </c>
      <c r="E188" s="143" t="s">
        <v>28</v>
      </c>
      <c r="F188" s="144" t="s">
        <v>278</v>
      </c>
      <c r="H188" s="145">
        <v>8.008</v>
      </c>
      <c r="I188" s="146"/>
      <c r="L188" s="141"/>
      <c r="M188" s="147"/>
      <c r="T188" s="148"/>
      <c r="AT188" s="143" t="s">
        <v>145</v>
      </c>
      <c r="AU188" s="143" t="s">
        <v>141</v>
      </c>
      <c r="AV188" s="12" t="s">
        <v>141</v>
      </c>
      <c r="AW188" s="12" t="s">
        <v>35</v>
      </c>
      <c r="AX188" s="12" t="s">
        <v>7</v>
      </c>
      <c r="AY188" s="143" t="s">
        <v>133</v>
      </c>
    </row>
    <row r="189" spans="2:65" s="1" customFormat="1" ht="37.9" customHeight="1">
      <c r="B189" s="31"/>
      <c r="C189" s="123" t="s">
        <v>279</v>
      </c>
      <c r="D189" s="123" t="s">
        <v>136</v>
      </c>
      <c r="E189" s="124" t="s">
        <v>280</v>
      </c>
      <c r="F189" s="125" t="s">
        <v>281</v>
      </c>
      <c r="G189" s="126" t="s">
        <v>168</v>
      </c>
      <c r="H189" s="127">
        <v>1.632</v>
      </c>
      <c r="I189" s="128"/>
      <c r="J189" s="129">
        <f>ROUND(I189*H189,2)</f>
        <v>0</v>
      </c>
      <c r="K189" s="130"/>
      <c r="L189" s="31"/>
      <c r="M189" s="131" t="s">
        <v>28</v>
      </c>
      <c r="N189" s="132" t="s">
        <v>46</v>
      </c>
      <c r="P189" s="133">
        <f>O189*H189</f>
        <v>0</v>
      </c>
      <c r="Q189" s="133">
        <v>0</v>
      </c>
      <c r="R189" s="133">
        <f>Q189*H189</f>
        <v>0</v>
      </c>
      <c r="S189" s="133">
        <v>0.038</v>
      </c>
      <c r="T189" s="134">
        <f>S189*H189</f>
        <v>0.062015999999999995</v>
      </c>
      <c r="AR189" s="135" t="s">
        <v>140</v>
      </c>
      <c r="AT189" s="135" t="s">
        <v>136</v>
      </c>
      <c r="AU189" s="135" t="s">
        <v>141</v>
      </c>
      <c r="AY189" s="16" t="s">
        <v>133</v>
      </c>
      <c r="BE189" s="136">
        <f>IF(N189="základní",J189,0)</f>
        <v>0</v>
      </c>
      <c r="BF189" s="136">
        <f>IF(N189="snížená",J189,0)</f>
        <v>0</v>
      </c>
      <c r="BG189" s="136">
        <f>IF(N189="zákl. přenesená",J189,0)</f>
        <v>0</v>
      </c>
      <c r="BH189" s="136">
        <f>IF(N189="sníž. přenesená",J189,0)</f>
        <v>0</v>
      </c>
      <c r="BI189" s="136">
        <f>IF(N189="nulová",J189,0)</f>
        <v>0</v>
      </c>
      <c r="BJ189" s="16" t="s">
        <v>141</v>
      </c>
      <c r="BK189" s="136">
        <f>ROUND(I189*H189,2)</f>
        <v>0</v>
      </c>
      <c r="BL189" s="16" t="s">
        <v>140</v>
      </c>
      <c r="BM189" s="135" t="s">
        <v>282</v>
      </c>
    </row>
    <row r="190" spans="2:47" s="1" customFormat="1" ht="11.25">
      <c r="B190" s="31"/>
      <c r="D190" s="137" t="s">
        <v>143</v>
      </c>
      <c r="F190" s="138" t="s">
        <v>283</v>
      </c>
      <c r="I190" s="139"/>
      <c r="L190" s="31"/>
      <c r="M190" s="140"/>
      <c r="T190" s="52"/>
      <c r="AT190" s="16" t="s">
        <v>143</v>
      </c>
      <c r="AU190" s="16" t="s">
        <v>141</v>
      </c>
    </row>
    <row r="191" spans="2:51" s="12" customFormat="1" ht="11.25">
      <c r="B191" s="141"/>
      <c r="D191" s="142" t="s">
        <v>145</v>
      </c>
      <c r="E191" s="143" t="s">
        <v>28</v>
      </c>
      <c r="F191" s="144" t="s">
        <v>284</v>
      </c>
      <c r="H191" s="145">
        <v>0.882</v>
      </c>
      <c r="I191" s="146"/>
      <c r="L191" s="141"/>
      <c r="M191" s="147"/>
      <c r="T191" s="148"/>
      <c r="AT191" s="143" t="s">
        <v>145</v>
      </c>
      <c r="AU191" s="143" t="s">
        <v>141</v>
      </c>
      <c r="AV191" s="12" t="s">
        <v>141</v>
      </c>
      <c r="AW191" s="12" t="s">
        <v>35</v>
      </c>
      <c r="AX191" s="12" t="s">
        <v>7</v>
      </c>
      <c r="AY191" s="143" t="s">
        <v>133</v>
      </c>
    </row>
    <row r="192" spans="2:51" s="12" customFormat="1" ht="11.25">
      <c r="B192" s="141"/>
      <c r="D192" s="142" t="s">
        <v>145</v>
      </c>
      <c r="E192" s="143" t="s">
        <v>28</v>
      </c>
      <c r="F192" s="144" t="s">
        <v>285</v>
      </c>
      <c r="H192" s="145">
        <v>0.75</v>
      </c>
      <c r="I192" s="146"/>
      <c r="L192" s="141"/>
      <c r="M192" s="147"/>
      <c r="T192" s="148"/>
      <c r="AT192" s="143" t="s">
        <v>145</v>
      </c>
      <c r="AU192" s="143" t="s">
        <v>141</v>
      </c>
      <c r="AV192" s="12" t="s">
        <v>141</v>
      </c>
      <c r="AW192" s="12" t="s">
        <v>35</v>
      </c>
      <c r="AX192" s="12" t="s">
        <v>7</v>
      </c>
      <c r="AY192" s="143" t="s">
        <v>133</v>
      </c>
    </row>
    <row r="193" spans="2:65" s="1" customFormat="1" ht="24.2" customHeight="1">
      <c r="B193" s="31"/>
      <c r="C193" s="123" t="s">
        <v>286</v>
      </c>
      <c r="D193" s="123" t="s">
        <v>136</v>
      </c>
      <c r="E193" s="124" t="s">
        <v>287</v>
      </c>
      <c r="F193" s="125" t="s">
        <v>288</v>
      </c>
      <c r="G193" s="126" t="s">
        <v>168</v>
      </c>
      <c r="H193" s="127">
        <v>5.64</v>
      </c>
      <c r="I193" s="128"/>
      <c r="J193" s="129">
        <f>ROUND(I193*H193,2)</f>
        <v>0</v>
      </c>
      <c r="K193" s="130"/>
      <c r="L193" s="31"/>
      <c r="M193" s="131" t="s">
        <v>28</v>
      </c>
      <c r="N193" s="132" t="s">
        <v>46</v>
      </c>
      <c r="P193" s="133">
        <f>O193*H193</f>
        <v>0</v>
      </c>
      <c r="Q193" s="133">
        <v>0</v>
      </c>
      <c r="R193" s="133">
        <f>Q193*H193</f>
        <v>0</v>
      </c>
      <c r="S193" s="133">
        <v>0.066</v>
      </c>
      <c r="T193" s="134">
        <f>S193*H193</f>
        <v>0.37224</v>
      </c>
      <c r="AR193" s="135" t="s">
        <v>140</v>
      </c>
      <c r="AT193" s="135" t="s">
        <v>136</v>
      </c>
      <c r="AU193" s="135" t="s">
        <v>141</v>
      </c>
      <c r="AY193" s="16" t="s">
        <v>133</v>
      </c>
      <c r="BE193" s="136">
        <f>IF(N193="základní",J193,0)</f>
        <v>0</v>
      </c>
      <c r="BF193" s="136">
        <f>IF(N193="snížená",J193,0)</f>
        <v>0</v>
      </c>
      <c r="BG193" s="136">
        <f>IF(N193="zákl. přenesená",J193,0)</f>
        <v>0</v>
      </c>
      <c r="BH193" s="136">
        <f>IF(N193="sníž. přenesená",J193,0)</f>
        <v>0</v>
      </c>
      <c r="BI193" s="136">
        <f>IF(N193="nulová",J193,0)</f>
        <v>0</v>
      </c>
      <c r="BJ193" s="16" t="s">
        <v>141</v>
      </c>
      <c r="BK193" s="136">
        <f>ROUND(I193*H193,2)</f>
        <v>0</v>
      </c>
      <c r="BL193" s="16" t="s">
        <v>140</v>
      </c>
      <c r="BM193" s="135" t="s">
        <v>289</v>
      </c>
    </row>
    <row r="194" spans="2:47" s="1" customFormat="1" ht="11.25">
      <c r="B194" s="31"/>
      <c r="D194" s="137" t="s">
        <v>143</v>
      </c>
      <c r="F194" s="138" t="s">
        <v>290</v>
      </c>
      <c r="I194" s="139"/>
      <c r="L194" s="31"/>
      <c r="M194" s="140"/>
      <c r="T194" s="52"/>
      <c r="AT194" s="16" t="s">
        <v>143</v>
      </c>
      <c r="AU194" s="16" t="s">
        <v>141</v>
      </c>
    </row>
    <row r="195" spans="2:51" s="13" customFormat="1" ht="11.25">
      <c r="B195" s="149"/>
      <c r="D195" s="142" t="s">
        <v>145</v>
      </c>
      <c r="E195" s="150" t="s">
        <v>28</v>
      </c>
      <c r="F195" s="151" t="s">
        <v>291</v>
      </c>
      <c r="H195" s="150" t="s">
        <v>28</v>
      </c>
      <c r="I195" s="152"/>
      <c r="L195" s="149"/>
      <c r="M195" s="153"/>
      <c r="T195" s="154"/>
      <c r="AT195" s="150" t="s">
        <v>145</v>
      </c>
      <c r="AU195" s="150" t="s">
        <v>141</v>
      </c>
      <c r="AV195" s="13" t="s">
        <v>80</v>
      </c>
      <c r="AW195" s="13" t="s">
        <v>35</v>
      </c>
      <c r="AX195" s="13" t="s">
        <v>7</v>
      </c>
      <c r="AY195" s="150" t="s">
        <v>133</v>
      </c>
    </row>
    <row r="196" spans="2:51" s="12" customFormat="1" ht="11.25">
      <c r="B196" s="141"/>
      <c r="D196" s="142" t="s">
        <v>145</v>
      </c>
      <c r="E196" s="143" t="s">
        <v>28</v>
      </c>
      <c r="F196" s="144" t="s">
        <v>292</v>
      </c>
      <c r="H196" s="145">
        <v>5.64</v>
      </c>
      <c r="I196" s="146"/>
      <c r="L196" s="141"/>
      <c r="M196" s="147"/>
      <c r="T196" s="148"/>
      <c r="AT196" s="143" t="s">
        <v>145</v>
      </c>
      <c r="AU196" s="143" t="s">
        <v>141</v>
      </c>
      <c r="AV196" s="12" t="s">
        <v>141</v>
      </c>
      <c r="AW196" s="12" t="s">
        <v>35</v>
      </c>
      <c r="AX196" s="12" t="s">
        <v>7</v>
      </c>
      <c r="AY196" s="143" t="s">
        <v>133</v>
      </c>
    </row>
    <row r="197" spans="2:65" s="1" customFormat="1" ht="44.25" customHeight="1">
      <c r="B197" s="31"/>
      <c r="C197" s="123" t="s">
        <v>293</v>
      </c>
      <c r="D197" s="123" t="s">
        <v>136</v>
      </c>
      <c r="E197" s="124" t="s">
        <v>294</v>
      </c>
      <c r="F197" s="125" t="s">
        <v>295</v>
      </c>
      <c r="G197" s="126" t="s">
        <v>150</v>
      </c>
      <c r="H197" s="127">
        <v>2</v>
      </c>
      <c r="I197" s="128"/>
      <c r="J197" s="129">
        <f>ROUND(I197*H197,2)</f>
        <v>0</v>
      </c>
      <c r="K197" s="130"/>
      <c r="L197" s="31"/>
      <c r="M197" s="131" t="s">
        <v>28</v>
      </c>
      <c r="N197" s="132" t="s">
        <v>46</v>
      </c>
      <c r="P197" s="133">
        <f>O197*H197</f>
        <v>0</v>
      </c>
      <c r="Q197" s="133">
        <v>0</v>
      </c>
      <c r="R197" s="133">
        <f>Q197*H197</f>
        <v>0</v>
      </c>
      <c r="S197" s="133">
        <v>0.059</v>
      </c>
      <c r="T197" s="134">
        <f>S197*H197</f>
        <v>0.118</v>
      </c>
      <c r="AR197" s="135" t="s">
        <v>140</v>
      </c>
      <c r="AT197" s="135" t="s">
        <v>136</v>
      </c>
      <c r="AU197" s="135" t="s">
        <v>141</v>
      </c>
      <c r="AY197" s="16" t="s">
        <v>133</v>
      </c>
      <c r="BE197" s="136">
        <f>IF(N197="základní",J197,0)</f>
        <v>0</v>
      </c>
      <c r="BF197" s="136">
        <f>IF(N197="snížená",J197,0)</f>
        <v>0</v>
      </c>
      <c r="BG197" s="136">
        <f>IF(N197="zákl. přenesená",J197,0)</f>
        <v>0</v>
      </c>
      <c r="BH197" s="136">
        <f>IF(N197="sníž. přenesená",J197,0)</f>
        <v>0</v>
      </c>
      <c r="BI197" s="136">
        <f>IF(N197="nulová",J197,0)</f>
        <v>0</v>
      </c>
      <c r="BJ197" s="16" t="s">
        <v>141</v>
      </c>
      <c r="BK197" s="136">
        <f>ROUND(I197*H197,2)</f>
        <v>0</v>
      </c>
      <c r="BL197" s="16" t="s">
        <v>140</v>
      </c>
      <c r="BM197" s="135" t="s">
        <v>296</v>
      </c>
    </row>
    <row r="198" spans="2:47" s="1" customFormat="1" ht="11.25">
      <c r="B198" s="31"/>
      <c r="D198" s="137" t="s">
        <v>143</v>
      </c>
      <c r="F198" s="138" t="s">
        <v>297</v>
      </c>
      <c r="I198" s="139"/>
      <c r="L198" s="31"/>
      <c r="M198" s="140"/>
      <c r="T198" s="52"/>
      <c r="AT198" s="16" t="s">
        <v>143</v>
      </c>
      <c r="AU198" s="16" t="s">
        <v>141</v>
      </c>
    </row>
    <row r="199" spans="2:51" s="12" customFormat="1" ht="11.25">
      <c r="B199" s="141"/>
      <c r="D199" s="142" t="s">
        <v>145</v>
      </c>
      <c r="E199" s="143" t="s">
        <v>28</v>
      </c>
      <c r="F199" s="144" t="s">
        <v>298</v>
      </c>
      <c r="H199" s="145">
        <v>2</v>
      </c>
      <c r="I199" s="146"/>
      <c r="L199" s="141"/>
      <c r="M199" s="147"/>
      <c r="T199" s="148"/>
      <c r="AT199" s="143" t="s">
        <v>145</v>
      </c>
      <c r="AU199" s="143" t="s">
        <v>141</v>
      </c>
      <c r="AV199" s="12" t="s">
        <v>141</v>
      </c>
      <c r="AW199" s="12" t="s">
        <v>35</v>
      </c>
      <c r="AX199" s="12" t="s">
        <v>7</v>
      </c>
      <c r="AY199" s="143" t="s">
        <v>133</v>
      </c>
    </row>
    <row r="200" spans="2:65" s="1" customFormat="1" ht="44.25" customHeight="1">
      <c r="B200" s="31"/>
      <c r="C200" s="123" t="s">
        <v>299</v>
      </c>
      <c r="D200" s="123" t="s">
        <v>136</v>
      </c>
      <c r="E200" s="124" t="s">
        <v>300</v>
      </c>
      <c r="F200" s="125" t="s">
        <v>301</v>
      </c>
      <c r="G200" s="126" t="s">
        <v>139</v>
      </c>
      <c r="H200" s="127">
        <v>0.451</v>
      </c>
      <c r="I200" s="128"/>
      <c r="J200" s="129">
        <f>ROUND(I200*H200,2)</f>
        <v>0</v>
      </c>
      <c r="K200" s="130"/>
      <c r="L200" s="31"/>
      <c r="M200" s="131" t="s">
        <v>28</v>
      </c>
      <c r="N200" s="132" t="s">
        <v>46</v>
      </c>
      <c r="P200" s="133">
        <f>O200*H200</f>
        <v>0</v>
      </c>
      <c r="Q200" s="133">
        <v>0</v>
      </c>
      <c r="R200" s="133">
        <f>Q200*H200</f>
        <v>0</v>
      </c>
      <c r="S200" s="133">
        <v>2.4</v>
      </c>
      <c r="T200" s="134">
        <f>S200*H200</f>
        <v>1.0824</v>
      </c>
      <c r="AR200" s="135" t="s">
        <v>140</v>
      </c>
      <c r="AT200" s="135" t="s">
        <v>136</v>
      </c>
      <c r="AU200" s="135" t="s">
        <v>141</v>
      </c>
      <c r="AY200" s="16" t="s">
        <v>133</v>
      </c>
      <c r="BE200" s="136">
        <f>IF(N200="základní",J200,0)</f>
        <v>0</v>
      </c>
      <c r="BF200" s="136">
        <f>IF(N200="snížená",J200,0)</f>
        <v>0</v>
      </c>
      <c r="BG200" s="136">
        <f>IF(N200="zákl. přenesená",J200,0)</f>
        <v>0</v>
      </c>
      <c r="BH200" s="136">
        <f>IF(N200="sníž. přenesená",J200,0)</f>
        <v>0</v>
      </c>
      <c r="BI200" s="136">
        <f>IF(N200="nulová",J200,0)</f>
        <v>0</v>
      </c>
      <c r="BJ200" s="16" t="s">
        <v>141</v>
      </c>
      <c r="BK200" s="136">
        <f>ROUND(I200*H200,2)</f>
        <v>0</v>
      </c>
      <c r="BL200" s="16" t="s">
        <v>140</v>
      </c>
      <c r="BM200" s="135" t="s">
        <v>302</v>
      </c>
    </row>
    <row r="201" spans="2:47" s="1" customFormat="1" ht="11.25">
      <c r="B201" s="31"/>
      <c r="D201" s="137" t="s">
        <v>143</v>
      </c>
      <c r="F201" s="138" t="s">
        <v>303</v>
      </c>
      <c r="I201" s="139"/>
      <c r="L201" s="31"/>
      <c r="M201" s="140"/>
      <c r="T201" s="52"/>
      <c r="AT201" s="16" t="s">
        <v>143</v>
      </c>
      <c r="AU201" s="16" t="s">
        <v>141</v>
      </c>
    </row>
    <row r="202" spans="2:51" s="13" customFormat="1" ht="11.25">
      <c r="B202" s="149"/>
      <c r="D202" s="142" t="s">
        <v>145</v>
      </c>
      <c r="E202" s="150" t="s">
        <v>28</v>
      </c>
      <c r="F202" s="151" t="s">
        <v>291</v>
      </c>
      <c r="H202" s="150" t="s">
        <v>28</v>
      </c>
      <c r="I202" s="152"/>
      <c r="L202" s="149"/>
      <c r="M202" s="153"/>
      <c r="T202" s="154"/>
      <c r="AT202" s="150" t="s">
        <v>145</v>
      </c>
      <c r="AU202" s="150" t="s">
        <v>141</v>
      </c>
      <c r="AV202" s="13" t="s">
        <v>80</v>
      </c>
      <c r="AW202" s="13" t="s">
        <v>35</v>
      </c>
      <c r="AX202" s="13" t="s">
        <v>7</v>
      </c>
      <c r="AY202" s="150" t="s">
        <v>133</v>
      </c>
    </row>
    <row r="203" spans="2:51" s="12" customFormat="1" ht="11.25">
      <c r="B203" s="141"/>
      <c r="D203" s="142" t="s">
        <v>145</v>
      </c>
      <c r="E203" s="143" t="s">
        <v>28</v>
      </c>
      <c r="F203" s="144" t="s">
        <v>304</v>
      </c>
      <c r="H203" s="145">
        <v>2.881</v>
      </c>
      <c r="I203" s="146"/>
      <c r="L203" s="141"/>
      <c r="M203" s="147"/>
      <c r="T203" s="148"/>
      <c r="AT203" s="143" t="s">
        <v>145</v>
      </c>
      <c r="AU203" s="143" t="s">
        <v>141</v>
      </c>
      <c r="AV203" s="12" t="s">
        <v>141</v>
      </c>
      <c r="AW203" s="12" t="s">
        <v>35</v>
      </c>
      <c r="AX203" s="12" t="s">
        <v>7</v>
      </c>
      <c r="AY203" s="143" t="s">
        <v>133</v>
      </c>
    </row>
    <row r="204" spans="2:51" s="12" customFormat="1" ht="11.25">
      <c r="B204" s="141"/>
      <c r="D204" s="142" t="s">
        <v>145</v>
      </c>
      <c r="E204" s="143" t="s">
        <v>28</v>
      </c>
      <c r="F204" s="144" t="s">
        <v>305</v>
      </c>
      <c r="H204" s="145">
        <v>-2.43</v>
      </c>
      <c r="I204" s="146"/>
      <c r="L204" s="141"/>
      <c r="M204" s="147"/>
      <c r="T204" s="148"/>
      <c r="AT204" s="143" t="s">
        <v>145</v>
      </c>
      <c r="AU204" s="143" t="s">
        <v>141</v>
      </c>
      <c r="AV204" s="12" t="s">
        <v>141</v>
      </c>
      <c r="AW204" s="12" t="s">
        <v>35</v>
      </c>
      <c r="AX204" s="12" t="s">
        <v>7</v>
      </c>
      <c r="AY204" s="143" t="s">
        <v>133</v>
      </c>
    </row>
    <row r="205" spans="2:65" s="1" customFormat="1" ht="37.9" customHeight="1">
      <c r="B205" s="31"/>
      <c r="C205" s="123" t="s">
        <v>306</v>
      </c>
      <c r="D205" s="123" t="s">
        <v>136</v>
      </c>
      <c r="E205" s="124" t="s">
        <v>307</v>
      </c>
      <c r="F205" s="125" t="s">
        <v>308</v>
      </c>
      <c r="G205" s="126" t="s">
        <v>150</v>
      </c>
      <c r="H205" s="127">
        <v>4</v>
      </c>
      <c r="I205" s="128"/>
      <c r="J205" s="129">
        <f>ROUND(I205*H205,2)</f>
        <v>0</v>
      </c>
      <c r="K205" s="130"/>
      <c r="L205" s="31"/>
      <c r="M205" s="131" t="s">
        <v>28</v>
      </c>
      <c r="N205" s="132" t="s">
        <v>46</v>
      </c>
      <c r="P205" s="133">
        <f>O205*H205</f>
        <v>0</v>
      </c>
      <c r="Q205" s="133">
        <v>0</v>
      </c>
      <c r="R205" s="133">
        <f>Q205*H205</f>
        <v>0</v>
      </c>
      <c r="S205" s="133">
        <v>0.022</v>
      </c>
      <c r="T205" s="134">
        <f>S205*H205</f>
        <v>0.088</v>
      </c>
      <c r="AR205" s="135" t="s">
        <v>140</v>
      </c>
      <c r="AT205" s="135" t="s">
        <v>136</v>
      </c>
      <c r="AU205" s="135" t="s">
        <v>141</v>
      </c>
      <c r="AY205" s="16" t="s">
        <v>133</v>
      </c>
      <c r="BE205" s="136">
        <f>IF(N205="základní",J205,0)</f>
        <v>0</v>
      </c>
      <c r="BF205" s="136">
        <f>IF(N205="snížená",J205,0)</f>
        <v>0</v>
      </c>
      <c r="BG205" s="136">
        <f>IF(N205="zákl. přenesená",J205,0)</f>
        <v>0</v>
      </c>
      <c r="BH205" s="136">
        <f>IF(N205="sníž. přenesená",J205,0)</f>
        <v>0</v>
      </c>
      <c r="BI205" s="136">
        <f>IF(N205="nulová",J205,0)</f>
        <v>0</v>
      </c>
      <c r="BJ205" s="16" t="s">
        <v>141</v>
      </c>
      <c r="BK205" s="136">
        <f>ROUND(I205*H205,2)</f>
        <v>0</v>
      </c>
      <c r="BL205" s="16" t="s">
        <v>140</v>
      </c>
      <c r="BM205" s="135" t="s">
        <v>309</v>
      </c>
    </row>
    <row r="206" spans="2:47" s="1" customFormat="1" ht="11.25">
      <c r="B206" s="31"/>
      <c r="D206" s="137" t="s">
        <v>143</v>
      </c>
      <c r="F206" s="138" t="s">
        <v>310</v>
      </c>
      <c r="I206" s="139"/>
      <c r="L206" s="31"/>
      <c r="M206" s="140"/>
      <c r="T206" s="52"/>
      <c r="AT206" s="16" t="s">
        <v>143</v>
      </c>
      <c r="AU206" s="16" t="s">
        <v>141</v>
      </c>
    </row>
    <row r="207" spans="2:51" s="12" customFormat="1" ht="11.25">
      <c r="B207" s="141"/>
      <c r="D207" s="142" t="s">
        <v>145</v>
      </c>
      <c r="E207" s="143" t="s">
        <v>28</v>
      </c>
      <c r="F207" s="144" t="s">
        <v>311</v>
      </c>
      <c r="H207" s="145">
        <v>4</v>
      </c>
      <c r="I207" s="146"/>
      <c r="L207" s="141"/>
      <c r="M207" s="147"/>
      <c r="T207" s="148"/>
      <c r="AT207" s="143" t="s">
        <v>145</v>
      </c>
      <c r="AU207" s="143" t="s">
        <v>141</v>
      </c>
      <c r="AV207" s="12" t="s">
        <v>141</v>
      </c>
      <c r="AW207" s="12" t="s">
        <v>35</v>
      </c>
      <c r="AX207" s="12" t="s">
        <v>7</v>
      </c>
      <c r="AY207" s="143" t="s">
        <v>133</v>
      </c>
    </row>
    <row r="208" spans="2:65" s="1" customFormat="1" ht="37.9" customHeight="1">
      <c r="B208" s="31"/>
      <c r="C208" s="123" t="s">
        <v>312</v>
      </c>
      <c r="D208" s="123" t="s">
        <v>136</v>
      </c>
      <c r="E208" s="124" t="s">
        <v>313</v>
      </c>
      <c r="F208" s="125" t="s">
        <v>314</v>
      </c>
      <c r="G208" s="126" t="s">
        <v>150</v>
      </c>
      <c r="H208" s="127">
        <v>2</v>
      </c>
      <c r="I208" s="128"/>
      <c r="J208" s="129">
        <f>ROUND(I208*H208,2)</f>
        <v>0</v>
      </c>
      <c r="K208" s="130"/>
      <c r="L208" s="31"/>
      <c r="M208" s="131" t="s">
        <v>28</v>
      </c>
      <c r="N208" s="132" t="s">
        <v>46</v>
      </c>
      <c r="P208" s="133">
        <f>O208*H208</f>
        <v>0</v>
      </c>
      <c r="Q208" s="133">
        <v>0</v>
      </c>
      <c r="R208" s="133">
        <f>Q208*H208</f>
        <v>0</v>
      </c>
      <c r="S208" s="133">
        <v>0.015</v>
      </c>
      <c r="T208" s="134">
        <f>S208*H208</f>
        <v>0.03</v>
      </c>
      <c r="AR208" s="135" t="s">
        <v>140</v>
      </c>
      <c r="AT208" s="135" t="s">
        <v>136</v>
      </c>
      <c r="AU208" s="135" t="s">
        <v>141</v>
      </c>
      <c r="AY208" s="16" t="s">
        <v>133</v>
      </c>
      <c r="BE208" s="136">
        <f>IF(N208="základní",J208,0)</f>
        <v>0</v>
      </c>
      <c r="BF208" s="136">
        <f>IF(N208="snížená",J208,0)</f>
        <v>0</v>
      </c>
      <c r="BG208" s="136">
        <f>IF(N208="zákl. přenesená",J208,0)</f>
        <v>0</v>
      </c>
      <c r="BH208" s="136">
        <f>IF(N208="sníž. přenesená",J208,0)</f>
        <v>0</v>
      </c>
      <c r="BI208" s="136">
        <f>IF(N208="nulová",J208,0)</f>
        <v>0</v>
      </c>
      <c r="BJ208" s="16" t="s">
        <v>141</v>
      </c>
      <c r="BK208" s="136">
        <f>ROUND(I208*H208,2)</f>
        <v>0</v>
      </c>
      <c r="BL208" s="16" t="s">
        <v>140</v>
      </c>
      <c r="BM208" s="135" t="s">
        <v>315</v>
      </c>
    </row>
    <row r="209" spans="2:47" s="1" customFormat="1" ht="11.25">
      <c r="B209" s="31"/>
      <c r="D209" s="137" t="s">
        <v>143</v>
      </c>
      <c r="F209" s="138" t="s">
        <v>316</v>
      </c>
      <c r="I209" s="139"/>
      <c r="L209" s="31"/>
      <c r="M209" s="140"/>
      <c r="T209" s="52"/>
      <c r="AT209" s="16" t="s">
        <v>143</v>
      </c>
      <c r="AU209" s="16" t="s">
        <v>141</v>
      </c>
    </row>
    <row r="210" spans="2:51" s="12" customFormat="1" ht="11.25">
      <c r="B210" s="141"/>
      <c r="D210" s="142" t="s">
        <v>145</v>
      </c>
      <c r="E210" s="143" t="s">
        <v>28</v>
      </c>
      <c r="F210" s="144" t="s">
        <v>317</v>
      </c>
      <c r="H210" s="145">
        <v>2</v>
      </c>
      <c r="I210" s="146"/>
      <c r="L210" s="141"/>
      <c r="M210" s="147"/>
      <c r="T210" s="148"/>
      <c r="AT210" s="143" t="s">
        <v>145</v>
      </c>
      <c r="AU210" s="143" t="s">
        <v>141</v>
      </c>
      <c r="AV210" s="12" t="s">
        <v>141</v>
      </c>
      <c r="AW210" s="12" t="s">
        <v>35</v>
      </c>
      <c r="AX210" s="12" t="s">
        <v>7</v>
      </c>
      <c r="AY210" s="143" t="s">
        <v>133</v>
      </c>
    </row>
    <row r="211" spans="2:65" s="1" customFormat="1" ht="37.9" customHeight="1">
      <c r="B211" s="31"/>
      <c r="C211" s="123" t="s">
        <v>318</v>
      </c>
      <c r="D211" s="123" t="s">
        <v>136</v>
      </c>
      <c r="E211" s="124" t="s">
        <v>319</v>
      </c>
      <c r="F211" s="125" t="s">
        <v>320</v>
      </c>
      <c r="G211" s="126" t="s">
        <v>150</v>
      </c>
      <c r="H211" s="127">
        <v>1</v>
      </c>
      <c r="I211" s="128"/>
      <c r="J211" s="129">
        <f>ROUND(I211*H211,2)</f>
        <v>0</v>
      </c>
      <c r="K211" s="130"/>
      <c r="L211" s="31"/>
      <c r="M211" s="131" t="s">
        <v>28</v>
      </c>
      <c r="N211" s="132" t="s">
        <v>46</v>
      </c>
      <c r="P211" s="133">
        <f>O211*H211</f>
        <v>0</v>
      </c>
      <c r="Q211" s="133">
        <v>0</v>
      </c>
      <c r="R211" s="133">
        <f>Q211*H211</f>
        <v>0</v>
      </c>
      <c r="S211" s="133">
        <v>0.097</v>
      </c>
      <c r="T211" s="134">
        <f>S211*H211</f>
        <v>0.097</v>
      </c>
      <c r="AR211" s="135" t="s">
        <v>140</v>
      </c>
      <c r="AT211" s="135" t="s">
        <v>136</v>
      </c>
      <c r="AU211" s="135" t="s">
        <v>141</v>
      </c>
      <c r="AY211" s="16" t="s">
        <v>133</v>
      </c>
      <c r="BE211" s="136">
        <f>IF(N211="základní",J211,0)</f>
        <v>0</v>
      </c>
      <c r="BF211" s="136">
        <f>IF(N211="snížená",J211,0)</f>
        <v>0</v>
      </c>
      <c r="BG211" s="136">
        <f>IF(N211="zákl. přenesená",J211,0)</f>
        <v>0</v>
      </c>
      <c r="BH211" s="136">
        <f>IF(N211="sníž. přenesená",J211,0)</f>
        <v>0</v>
      </c>
      <c r="BI211" s="136">
        <f>IF(N211="nulová",J211,0)</f>
        <v>0</v>
      </c>
      <c r="BJ211" s="16" t="s">
        <v>141</v>
      </c>
      <c r="BK211" s="136">
        <f>ROUND(I211*H211,2)</f>
        <v>0</v>
      </c>
      <c r="BL211" s="16" t="s">
        <v>140</v>
      </c>
      <c r="BM211" s="135" t="s">
        <v>321</v>
      </c>
    </row>
    <row r="212" spans="2:47" s="1" customFormat="1" ht="11.25">
      <c r="B212" s="31"/>
      <c r="D212" s="137" t="s">
        <v>143</v>
      </c>
      <c r="F212" s="138" t="s">
        <v>322</v>
      </c>
      <c r="I212" s="139"/>
      <c r="L212" s="31"/>
      <c r="M212" s="140"/>
      <c r="T212" s="52"/>
      <c r="AT212" s="16" t="s">
        <v>143</v>
      </c>
      <c r="AU212" s="16" t="s">
        <v>141</v>
      </c>
    </row>
    <row r="213" spans="2:51" s="12" customFormat="1" ht="11.25">
      <c r="B213" s="141"/>
      <c r="D213" s="142" t="s">
        <v>145</v>
      </c>
      <c r="E213" s="143" t="s">
        <v>28</v>
      </c>
      <c r="F213" s="144" t="s">
        <v>323</v>
      </c>
      <c r="H213" s="145">
        <v>1</v>
      </c>
      <c r="I213" s="146"/>
      <c r="L213" s="141"/>
      <c r="M213" s="147"/>
      <c r="T213" s="148"/>
      <c r="AT213" s="143" t="s">
        <v>145</v>
      </c>
      <c r="AU213" s="143" t="s">
        <v>141</v>
      </c>
      <c r="AV213" s="12" t="s">
        <v>141</v>
      </c>
      <c r="AW213" s="12" t="s">
        <v>35</v>
      </c>
      <c r="AX213" s="12" t="s">
        <v>7</v>
      </c>
      <c r="AY213" s="143" t="s">
        <v>133</v>
      </c>
    </row>
    <row r="214" spans="2:65" s="1" customFormat="1" ht="37.9" customHeight="1">
      <c r="B214" s="31"/>
      <c r="C214" s="123" t="s">
        <v>324</v>
      </c>
      <c r="D214" s="123" t="s">
        <v>136</v>
      </c>
      <c r="E214" s="124" t="s">
        <v>325</v>
      </c>
      <c r="F214" s="125" t="s">
        <v>326</v>
      </c>
      <c r="G214" s="126" t="s">
        <v>327</v>
      </c>
      <c r="H214" s="127">
        <v>0.2</v>
      </c>
      <c r="I214" s="128"/>
      <c r="J214" s="129">
        <f>ROUND(I214*H214,2)</f>
        <v>0</v>
      </c>
      <c r="K214" s="130"/>
      <c r="L214" s="31"/>
      <c r="M214" s="131" t="s">
        <v>28</v>
      </c>
      <c r="N214" s="132" t="s">
        <v>46</v>
      </c>
      <c r="P214" s="133">
        <f>O214*H214</f>
        <v>0</v>
      </c>
      <c r="Q214" s="133">
        <v>0.000758</v>
      </c>
      <c r="R214" s="133">
        <f>Q214*H214</f>
        <v>0.0001516</v>
      </c>
      <c r="S214" s="133">
        <v>0.0021</v>
      </c>
      <c r="T214" s="134">
        <f>S214*H214</f>
        <v>0.00042</v>
      </c>
      <c r="AR214" s="135" t="s">
        <v>140</v>
      </c>
      <c r="AT214" s="135" t="s">
        <v>136</v>
      </c>
      <c r="AU214" s="135" t="s">
        <v>141</v>
      </c>
      <c r="AY214" s="16" t="s">
        <v>133</v>
      </c>
      <c r="BE214" s="136">
        <f>IF(N214="základní",J214,0)</f>
        <v>0</v>
      </c>
      <c r="BF214" s="136">
        <f>IF(N214="snížená",J214,0)</f>
        <v>0</v>
      </c>
      <c r="BG214" s="136">
        <f>IF(N214="zákl. přenesená",J214,0)</f>
        <v>0</v>
      </c>
      <c r="BH214" s="136">
        <f>IF(N214="sníž. přenesená",J214,0)</f>
        <v>0</v>
      </c>
      <c r="BI214" s="136">
        <f>IF(N214="nulová",J214,0)</f>
        <v>0</v>
      </c>
      <c r="BJ214" s="16" t="s">
        <v>141</v>
      </c>
      <c r="BK214" s="136">
        <f>ROUND(I214*H214,2)</f>
        <v>0</v>
      </c>
      <c r="BL214" s="16" t="s">
        <v>140</v>
      </c>
      <c r="BM214" s="135" t="s">
        <v>328</v>
      </c>
    </row>
    <row r="215" spans="2:47" s="1" customFormat="1" ht="11.25">
      <c r="B215" s="31"/>
      <c r="D215" s="137" t="s">
        <v>143</v>
      </c>
      <c r="F215" s="138" t="s">
        <v>329</v>
      </c>
      <c r="I215" s="139"/>
      <c r="L215" s="31"/>
      <c r="M215" s="140"/>
      <c r="T215" s="52"/>
      <c r="AT215" s="16" t="s">
        <v>143</v>
      </c>
      <c r="AU215" s="16" t="s">
        <v>141</v>
      </c>
    </row>
    <row r="216" spans="2:51" s="12" customFormat="1" ht="11.25">
      <c r="B216" s="141"/>
      <c r="D216" s="142" t="s">
        <v>145</v>
      </c>
      <c r="E216" s="143" t="s">
        <v>28</v>
      </c>
      <c r="F216" s="144" t="s">
        <v>330</v>
      </c>
      <c r="H216" s="145">
        <v>0.2</v>
      </c>
      <c r="I216" s="146"/>
      <c r="L216" s="141"/>
      <c r="M216" s="147"/>
      <c r="T216" s="148"/>
      <c r="AT216" s="143" t="s">
        <v>145</v>
      </c>
      <c r="AU216" s="143" t="s">
        <v>141</v>
      </c>
      <c r="AV216" s="12" t="s">
        <v>141</v>
      </c>
      <c r="AW216" s="12" t="s">
        <v>35</v>
      </c>
      <c r="AX216" s="12" t="s">
        <v>7</v>
      </c>
      <c r="AY216" s="143" t="s">
        <v>133</v>
      </c>
    </row>
    <row r="217" spans="2:65" s="1" customFormat="1" ht="24.2" customHeight="1">
      <c r="B217" s="31"/>
      <c r="C217" s="123" t="s">
        <v>331</v>
      </c>
      <c r="D217" s="123" t="s">
        <v>136</v>
      </c>
      <c r="E217" s="124" t="s">
        <v>332</v>
      </c>
      <c r="F217" s="125" t="s">
        <v>333</v>
      </c>
      <c r="G217" s="126" t="s">
        <v>168</v>
      </c>
      <c r="H217" s="127">
        <v>8.88</v>
      </c>
      <c r="I217" s="128"/>
      <c r="J217" s="129">
        <f>ROUND(I217*H217,2)</f>
        <v>0</v>
      </c>
      <c r="K217" s="130"/>
      <c r="L217" s="31"/>
      <c r="M217" s="131" t="s">
        <v>28</v>
      </c>
      <c r="N217" s="132" t="s">
        <v>46</v>
      </c>
      <c r="P217" s="133">
        <f>O217*H217</f>
        <v>0</v>
      </c>
      <c r="Q217" s="133">
        <v>0.00035152</v>
      </c>
      <c r="R217" s="133">
        <f>Q217*H217</f>
        <v>0.0031214976000000006</v>
      </c>
      <c r="S217" s="133">
        <v>0</v>
      </c>
      <c r="T217" s="134">
        <f>S217*H217</f>
        <v>0</v>
      </c>
      <c r="AR217" s="135" t="s">
        <v>140</v>
      </c>
      <c r="AT217" s="135" t="s">
        <v>136</v>
      </c>
      <c r="AU217" s="135" t="s">
        <v>141</v>
      </c>
      <c r="AY217" s="16" t="s">
        <v>133</v>
      </c>
      <c r="BE217" s="136">
        <f>IF(N217="základní",J217,0)</f>
        <v>0</v>
      </c>
      <c r="BF217" s="136">
        <f>IF(N217="snížená",J217,0)</f>
        <v>0</v>
      </c>
      <c r="BG217" s="136">
        <f>IF(N217="zákl. přenesená",J217,0)</f>
        <v>0</v>
      </c>
      <c r="BH217" s="136">
        <f>IF(N217="sníž. přenesená",J217,0)</f>
        <v>0</v>
      </c>
      <c r="BI217" s="136">
        <f>IF(N217="nulová",J217,0)</f>
        <v>0</v>
      </c>
      <c r="BJ217" s="16" t="s">
        <v>141</v>
      </c>
      <c r="BK217" s="136">
        <f>ROUND(I217*H217,2)</f>
        <v>0</v>
      </c>
      <c r="BL217" s="16" t="s">
        <v>140</v>
      </c>
      <c r="BM217" s="135" t="s">
        <v>334</v>
      </c>
    </row>
    <row r="218" spans="2:47" s="1" customFormat="1" ht="11.25">
      <c r="B218" s="31"/>
      <c r="D218" s="137" t="s">
        <v>143</v>
      </c>
      <c r="F218" s="138" t="s">
        <v>335</v>
      </c>
      <c r="I218" s="139"/>
      <c r="L218" s="31"/>
      <c r="M218" s="140"/>
      <c r="T218" s="52"/>
      <c r="AT218" s="16" t="s">
        <v>143</v>
      </c>
      <c r="AU218" s="16" t="s">
        <v>141</v>
      </c>
    </row>
    <row r="219" spans="2:51" s="12" customFormat="1" ht="11.25">
      <c r="B219" s="141"/>
      <c r="D219" s="142" t="s">
        <v>145</v>
      </c>
      <c r="E219" s="143" t="s">
        <v>28</v>
      </c>
      <c r="F219" s="144" t="s">
        <v>336</v>
      </c>
      <c r="H219" s="145">
        <v>0.16</v>
      </c>
      <c r="I219" s="146"/>
      <c r="L219" s="141"/>
      <c r="M219" s="147"/>
      <c r="T219" s="148"/>
      <c r="AT219" s="143" t="s">
        <v>145</v>
      </c>
      <c r="AU219" s="143" t="s">
        <v>141</v>
      </c>
      <c r="AV219" s="12" t="s">
        <v>141</v>
      </c>
      <c r="AW219" s="12" t="s">
        <v>35</v>
      </c>
      <c r="AX219" s="12" t="s">
        <v>7</v>
      </c>
      <c r="AY219" s="143" t="s">
        <v>133</v>
      </c>
    </row>
    <row r="220" spans="2:51" s="12" customFormat="1" ht="11.25">
      <c r="B220" s="141"/>
      <c r="D220" s="142" t="s">
        <v>145</v>
      </c>
      <c r="E220" s="143" t="s">
        <v>28</v>
      </c>
      <c r="F220" s="144" t="s">
        <v>337</v>
      </c>
      <c r="H220" s="145">
        <v>6.76</v>
      </c>
      <c r="I220" s="146"/>
      <c r="L220" s="141"/>
      <c r="M220" s="147"/>
      <c r="T220" s="148"/>
      <c r="AT220" s="143" t="s">
        <v>145</v>
      </c>
      <c r="AU220" s="143" t="s">
        <v>141</v>
      </c>
      <c r="AV220" s="12" t="s">
        <v>141</v>
      </c>
      <c r="AW220" s="12" t="s">
        <v>35</v>
      </c>
      <c r="AX220" s="12" t="s">
        <v>7</v>
      </c>
      <c r="AY220" s="143" t="s">
        <v>133</v>
      </c>
    </row>
    <row r="221" spans="2:51" s="12" customFormat="1" ht="22.5">
      <c r="B221" s="141"/>
      <c r="D221" s="142" t="s">
        <v>145</v>
      </c>
      <c r="E221" s="143" t="s">
        <v>28</v>
      </c>
      <c r="F221" s="144" t="s">
        <v>338</v>
      </c>
      <c r="H221" s="145">
        <v>1.96</v>
      </c>
      <c r="I221" s="146"/>
      <c r="L221" s="141"/>
      <c r="M221" s="147"/>
      <c r="T221" s="148"/>
      <c r="AT221" s="143" t="s">
        <v>145</v>
      </c>
      <c r="AU221" s="143" t="s">
        <v>141</v>
      </c>
      <c r="AV221" s="12" t="s">
        <v>141</v>
      </c>
      <c r="AW221" s="12" t="s">
        <v>35</v>
      </c>
      <c r="AX221" s="12" t="s">
        <v>7</v>
      </c>
      <c r="AY221" s="143" t="s">
        <v>133</v>
      </c>
    </row>
    <row r="222" spans="2:65" s="1" customFormat="1" ht="37.9" customHeight="1">
      <c r="B222" s="31"/>
      <c r="C222" s="123" t="s">
        <v>339</v>
      </c>
      <c r="D222" s="123" t="s">
        <v>136</v>
      </c>
      <c r="E222" s="124" t="s">
        <v>340</v>
      </c>
      <c r="F222" s="125" t="s">
        <v>341</v>
      </c>
      <c r="G222" s="126" t="s">
        <v>168</v>
      </c>
      <c r="H222" s="127">
        <v>173.507</v>
      </c>
      <c r="I222" s="128"/>
      <c r="J222" s="129">
        <f>ROUND(I222*H222,2)</f>
        <v>0</v>
      </c>
      <c r="K222" s="130"/>
      <c r="L222" s="31"/>
      <c r="M222" s="131" t="s">
        <v>28</v>
      </c>
      <c r="N222" s="132" t="s">
        <v>46</v>
      </c>
      <c r="P222" s="133">
        <f>O222*H222</f>
        <v>0</v>
      </c>
      <c r="Q222" s="133">
        <v>0</v>
      </c>
      <c r="R222" s="133">
        <f>Q222*H222</f>
        <v>0</v>
      </c>
      <c r="S222" s="133">
        <v>0.004</v>
      </c>
      <c r="T222" s="134">
        <f>S222*H222</f>
        <v>0.6940280000000001</v>
      </c>
      <c r="AR222" s="135" t="s">
        <v>140</v>
      </c>
      <c r="AT222" s="135" t="s">
        <v>136</v>
      </c>
      <c r="AU222" s="135" t="s">
        <v>141</v>
      </c>
      <c r="AY222" s="16" t="s">
        <v>133</v>
      </c>
      <c r="BE222" s="136">
        <f>IF(N222="základní",J222,0)</f>
        <v>0</v>
      </c>
      <c r="BF222" s="136">
        <f>IF(N222="snížená",J222,0)</f>
        <v>0</v>
      </c>
      <c r="BG222" s="136">
        <f>IF(N222="zákl. přenesená",J222,0)</f>
        <v>0</v>
      </c>
      <c r="BH222" s="136">
        <f>IF(N222="sníž. přenesená",J222,0)</f>
        <v>0</v>
      </c>
      <c r="BI222" s="136">
        <f>IF(N222="nulová",J222,0)</f>
        <v>0</v>
      </c>
      <c r="BJ222" s="16" t="s">
        <v>141</v>
      </c>
      <c r="BK222" s="136">
        <f>ROUND(I222*H222,2)</f>
        <v>0</v>
      </c>
      <c r="BL222" s="16" t="s">
        <v>140</v>
      </c>
      <c r="BM222" s="135" t="s">
        <v>342</v>
      </c>
    </row>
    <row r="223" spans="2:47" s="1" customFormat="1" ht="11.25">
      <c r="B223" s="31"/>
      <c r="D223" s="137" t="s">
        <v>143</v>
      </c>
      <c r="F223" s="138" t="s">
        <v>343</v>
      </c>
      <c r="I223" s="139"/>
      <c r="L223" s="31"/>
      <c r="M223" s="140"/>
      <c r="T223" s="52"/>
      <c r="AT223" s="16" t="s">
        <v>143</v>
      </c>
      <c r="AU223" s="16" t="s">
        <v>141</v>
      </c>
    </row>
    <row r="224" spans="2:51" s="12" customFormat="1" ht="11.25">
      <c r="B224" s="141"/>
      <c r="D224" s="142" t="s">
        <v>145</v>
      </c>
      <c r="E224" s="143" t="s">
        <v>28</v>
      </c>
      <c r="F224" s="144" t="s">
        <v>176</v>
      </c>
      <c r="H224" s="145">
        <v>187.912</v>
      </c>
      <c r="I224" s="146"/>
      <c r="L224" s="141"/>
      <c r="M224" s="147"/>
      <c r="T224" s="148"/>
      <c r="AT224" s="143" t="s">
        <v>145</v>
      </c>
      <c r="AU224" s="143" t="s">
        <v>141</v>
      </c>
      <c r="AV224" s="12" t="s">
        <v>141</v>
      </c>
      <c r="AW224" s="12" t="s">
        <v>35</v>
      </c>
      <c r="AX224" s="12" t="s">
        <v>7</v>
      </c>
      <c r="AY224" s="143" t="s">
        <v>133</v>
      </c>
    </row>
    <row r="225" spans="2:51" s="12" customFormat="1" ht="11.25">
      <c r="B225" s="141"/>
      <c r="D225" s="142" t="s">
        <v>145</v>
      </c>
      <c r="E225" s="143" t="s">
        <v>28</v>
      </c>
      <c r="F225" s="144" t="s">
        <v>177</v>
      </c>
      <c r="H225" s="145">
        <v>-14.405</v>
      </c>
      <c r="I225" s="146"/>
      <c r="L225" s="141"/>
      <c r="M225" s="147"/>
      <c r="T225" s="148"/>
      <c r="AT225" s="143" t="s">
        <v>145</v>
      </c>
      <c r="AU225" s="143" t="s">
        <v>141</v>
      </c>
      <c r="AV225" s="12" t="s">
        <v>141</v>
      </c>
      <c r="AW225" s="12" t="s">
        <v>35</v>
      </c>
      <c r="AX225" s="12" t="s">
        <v>7</v>
      </c>
      <c r="AY225" s="143" t="s">
        <v>133</v>
      </c>
    </row>
    <row r="226" spans="2:65" s="1" customFormat="1" ht="44.25" customHeight="1">
      <c r="B226" s="31"/>
      <c r="C226" s="123" t="s">
        <v>344</v>
      </c>
      <c r="D226" s="123" t="s">
        <v>136</v>
      </c>
      <c r="E226" s="124" t="s">
        <v>345</v>
      </c>
      <c r="F226" s="125" t="s">
        <v>346</v>
      </c>
      <c r="G226" s="126" t="s">
        <v>327</v>
      </c>
      <c r="H226" s="127">
        <v>0.4</v>
      </c>
      <c r="I226" s="128"/>
      <c r="J226" s="129">
        <f>ROUND(I226*H226,2)</f>
        <v>0</v>
      </c>
      <c r="K226" s="130"/>
      <c r="L226" s="31"/>
      <c r="M226" s="131" t="s">
        <v>28</v>
      </c>
      <c r="N226" s="132" t="s">
        <v>46</v>
      </c>
      <c r="P226" s="133">
        <f>O226*H226</f>
        <v>0</v>
      </c>
      <c r="Q226" s="133">
        <v>0.000972</v>
      </c>
      <c r="R226" s="133">
        <f>Q226*H226</f>
        <v>0.0003888</v>
      </c>
      <c r="S226" s="133">
        <v>0.0043</v>
      </c>
      <c r="T226" s="134">
        <f>S226*H226</f>
        <v>0.0017200000000000002</v>
      </c>
      <c r="AR226" s="135" t="s">
        <v>140</v>
      </c>
      <c r="AT226" s="135" t="s">
        <v>136</v>
      </c>
      <c r="AU226" s="135" t="s">
        <v>141</v>
      </c>
      <c r="AY226" s="16" t="s">
        <v>133</v>
      </c>
      <c r="BE226" s="136">
        <f>IF(N226="základní",J226,0)</f>
        <v>0</v>
      </c>
      <c r="BF226" s="136">
        <f>IF(N226="snížená",J226,0)</f>
        <v>0</v>
      </c>
      <c r="BG226" s="136">
        <f>IF(N226="zákl. přenesená",J226,0)</f>
        <v>0</v>
      </c>
      <c r="BH226" s="136">
        <f>IF(N226="sníž. přenesená",J226,0)</f>
        <v>0</v>
      </c>
      <c r="BI226" s="136">
        <f>IF(N226="nulová",J226,0)</f>
        <v>0</v>
      </c>
      <c r="BJ226" s="16" t="s">
        <v>141</v>
      </c>
      <c r="BK226" s="136">
        <f>ROUND(I226*H226,2)</f>
        <v>0</v>
      </c>
      <c r="BL226" s="16" t="s">
        <v>140</v>
      </c>
      <c r="BM226" s="135" t="s">
        <v>347</v>
      </c>
    </row>
    <row r="227" spans="2:47" s="1" customFormat="1" ht="11.25">
      <c r="B227" s="31"/>
      <c r="D227" s="137" t="s">
        <v>143</v>
      </c>
      <c r="F227" s="138" t="s">
        <v>348</v>
      </c>
      <c r="I227" s="139"/>
      <c r="L227" s="31"/>
      <c r="M227" s="140"/>
      <c r="T227" s="52"/>
      <c r="AT227" s="16" t="s">
        <v>143</v>
      </c>
      <c r="AU227" s="16" t="s">
        <v>141</v>
      </c>
    </row>
    <row r="228" spans="2:51" s="12" customFormat="1" ht="11.25">
      <c r="B228" s="141"/>
      <c r="D228" s="142" t="s">
        <v>145</v>
      </c>
      <c r="E228" s="143" t="s">
        <v>28</v>
      </c>
      <c r="F228" s="144" t="s">
        <v>349</v>
      </c>
      <c r="H228" s="145">
        <v>0.4</v>
      </c>
      <c r="I228" s="146"/>
      <c r="L228" s="141"/>
      <c r="M228" s="147"/>
      <c r="T228" s="148"/>
      <c r="AT228" s="143" t="s">
        <v>145</v>
      </c>
      <c r="AU228" s="143" t="s">
        <v>141</v>
      </c>
      <c r="AV228" s="12" t="s">
        <v>141</v>
      </c>
      <c r="AW228" s="12" t="s">
        <v>35</v>
      </c>
      <c r="AX228" s="12" t="s">
        <v>7</v>
      </c>
      <c r="AY228" s="143" t="s">
        <v>133</v>
      </c>
    </row>
    <row r="229" spans="2:65" s="1" customFormat="1" ht="44.25" customHeight="1">
      <c r="B229" s="31"/>
      <c r="C229" s="123" t="s">
        <v>350</v>
      </c>
      <c r="D229" s="123" t="s">
        <v>136</v>
      </c>
      <c r="E229" s="124" t="s">
        <v>351</v>
      </c>
      <c r="F229" s="125" t="s">
        <v>352</v>
      </c>
      <c r="G229" s="126" t="s">
        <v>327</v>
      </c>
      <c r="H229" s="127">
        <v>1.6</v>
      </c>
      <c r="I229" s="128"/>
      <c r="J229" s="129">
        <f>ROUND(I229*H229,2)</f>
        <v>0</v>
      </c>
      <c r="K229" s="130"/>
      <c r="L229" s="31"/>
      <c r="M229" s="131" t="s">
        <v>28</v>
      </c>
      <c r="N229" s="132" t="s">
        <v>46</v>
      </c>
      <c r="P229" s="133">
        <f>O229*H229</f>
        <v>0</v>
      </c>
      <c r="Q229" s="133">
        <v>0.001275</v>
      </c>
      <c r="R229" s="133">
        <f>Q229*H229</f>
        <v>0.00204</v>
      </c>
      <c r="S229" s="133">
        <v>0.021</v>
      </c>
      <c r="T229" s="134">
        <f>S229*H229</f>
        <v>0.033600000000000005</v>
      </c>
      <c r="AR229" s="135" t="s">
        <v>140</v>
      </c>
      <c r="AT229" s="135" t="s">
        <v>136</v>
      </c>
      <c r="AU229" s="135" t="s">
        <v>141</v>
      </c>
      <c r="AY229" s="16" t="s">
        <v>133</v>
      </c>
      <c r="BE229" s="136">
        <f>IF(N229="základní",J229,0)</f>
        <v>0</v>
      </c>
      <c r="BF229" s="136">
        <f>IF(N229="snížená",J229,0)</f>
        <v>0</v>
      </c>
      <c r="BG229" s="136">
        <f>IF(N229="zákl. přenesená",J229,0)</f>
        <v>0</v>
      </c>
      <c r="BH229" s="136">
        <f>IF(N229="sníž. přenesená",J229,0)</f>
        <v>0</v>
      </c>
      <c r="BI229" s="136">
        <f>IF(N229="nulová",J229,0)</f>
        <v>0</v>
      </c>
      <c r="BJ229" s="16" t="s">
        <v>141</v>
      </c>
      <c r="BK229" s="136">
        <f>ROUND(I229*H229,2)</f>
        <v>0</v>
      </c>
      <c r="BL229" s="16" t="s">
        <v>140</v>
      </c>
      <c r="BM229" s="135" t="s">
        <v>353</v>
      </c>
    </row>
    <row r="230" spans="2:47" s="1" customFormat="1" ht="11.25">
      <c r="B230" s="31"/>
      <c r="D230" s="137" t="s">
        <v>143</v>
      </c>
      <c r="F230" s="138" t="s">
        <v>354</v>
      </c>
      <c r="I230" s="139"/>
      <c r="L230" s="31"/>
      <c r="M230" s="140"/>
      <c r="T230" s="52"/>
      <c r="AT230" s="16" t="s">
        <v>143</v>
      </c>
      <c r="AU230" s="16" t="s">
        <v>141</v>
      </c>
    </row>
    <row r="231" spans="2:51" s="12" customFormat="1" ht="11.25">
      <c r="B231" s="141"/>
      <c r="D231" s="142" t="s">
        <v>145</v>
      </c>
      <c r="E231" s="143" t="s">
        <v>28</v>
      </c>
      <c r="F231" s="144" t="s">
        <v>355</v>
      </c>
      <c r="H231" s="145">
        <v>1.6</v>
      </c>
      <c r="I231" s="146"/>
      <c r="L231" s="141"/>
      <c r="M231" s="147"/>
      <c r="T231" s="148"/>
      <c r="AT231" s="143" t="s">
        <v>145</v>
      </c>
      <c r="AU231" s="143" t="s">
        <v>141</v>
      </c>
      <c r="AV231" s="12" t="s">
        <v>141</v>
      </c>
      <c r="AW231" s="12" t="s">
        <v>35</v>
      </c>
      <c r="AX231" s="12" t="s">
        <v>7</v>
      </c>
      <c r="AY231" s="143" t="s">
        <v>133</v>
      </c>
    </row>
    <row r="232" spans="2:63" s="11" customFormat="1" ht="22.9" customHeight="1">
      <c r="B232" s="111"/>
      <c r="D232" s="112" t="s">
        <v>73</v>
      </c>
      <c r="E232" s="121" t="s">
        <v>356</v>
      </c>
      <c r="F232" s="121" t="s">
        <v>357</v>
      </c>
      <c r="I232" s="114"/>
      <c r="J232" s="122">
        <f>BK232</f>
        <v>0</v>
      </c>
      <c r="L232" s="111"/>
      <c r="M232" s="116"/>
      <c r="P232" s="117">
        <f>SUM(P233:P241)</f>
        <v>0</v>
      </c>
      <c r="R232" s="117">
        <f>SUM(R233:R241)</f>
        <v>0</v>
      </c>
      <c r="T232" s="118">
        <f>SUM(T233:T241)</f>
        <v>0</v>
      </c>
      <c r="AR232" s="112" t="s">
        <v>80</v>
      </c>
      <c r="AT232" s="119" t="s">
        <v>73</v>
      </c>
      <c r="AU232" s="119" t="s">
        <v>80</v>
      </c>
      <c r="AY232" s="112" t="s">
        <v>133</v>
      </c>
      <c r="BK232" s="120">
        <f>SUM(BK233:BK241)</f>
        <v>0</v>
      </c>
    </row>
    <row r="233" spans="2:65" s="1" customFormat="1" ht="37.9" customHeight="1">
      <c r="B233" s="31"/>
      <c r="C233" s="123" t="s">
        <v>358</v>
      </c>
      <c r="D233" s="123" t="s">
        <v>136</v>
      </c>
      <c r="E233" s="124" t="s">
        <v>359</v>
      </c>
      <c r="F233" s="125" t="s">
        <v>360</v>
      </c>
      <c r="G233" s="126" t="s">
        <v>361</v>
      </c>
      <c r="H233" s="127">
        <v>4.943</v>
      </c>
      <c r="I233" s="128"/>
      <c r="J233" s="129">
        <f>ROUND(I233*H233,2)</f>
        <v>0</v>
      </c>
      <c r="K233" s="130"/>
      <c r="L233" s="31"/>
      <c r="M233" s="131" t="s">
        <v>28</v>
      </c>
      <c r="N233" s="132" t="s">
        <v>46</v>
      </c>
      <c r="P233" s="133">
        <f>O233*H233</f>
        <v>0</v>
      </c>
      <c r="Q233" s="133">
        <v>0</v>
      </c>
      <c r="R233" s="133">
        <f>Q233*H233</f>
        <v>0</v>
      </c>
      <c r="S233" s="133">
        <v>0</v>
      </c>
      <c r="T233" s="134">
        <f>S233*H233</f>
        <v>0</v>
      </c>
      <c r="AR233" s="135" t="s">
        <v>140</v>
      </c>
      <c r="AT233" s="135" t="s">
        <v>136</v>
      </c>
      <c r="AU233" s="135" t="s">
        <v>141</v>
      </c>
      <c r="AY233" s="16" t="s">
        <v>133</v>
      </c>
      <c r="BE233" s="136">
        <f>IF(N233="základní",J233,0)</f>
        <v>0</v>
      </c>
      <c r="BF233" s="136">
        <f>IF(N233="snížená",J233,0)</f>
        <v>0</v>
      </c>
      <c r="BG233" s="136">
        <f>IF(N233="zákl. přenesená",J233,0)</f>
        <v>0</v>
      </c>
      <c r="BH233" s="136">
        <f>IF(N233="sníž. přenesená",J233,0)</f>
        <v>0</v>
      </c>
      <c r="BI233" s="136">
        <f>IF(N233="nulová",J233,0)</f>
        <v>0</v>
      </c>
      <c r="BJ233" s="16" t="s">
        <v>141</v>
      </c>
      <c r="BK233" s="136">
        <f>ROUND(I233*H233,2)</f>
        <v>0</v>
      </c>
      <c r="BL233" s="16" t="s">
        <v>140</v>
      </c>
      <c r="BM233" s="135" t="s">
        <v>362</v>
      </c>
    </row>
    <row r="234" spans="2:47" s="1" customFormat="1" ht="11.25">
      <c r="B234" s="31"/>
      <c r="D234" s="137" t="s">
        <v>143</v>
      </c>
      <c r="F234" s="138" t="s">
        <v>363</v>
      </c>
      <c r="I234" s="139"/>
      <c r="L234" s="31"/>
      <c r="M234" s="140"/>
      <c r="T234" s="52"/>
      <c r="AT234" s="16" t="s">
        <v>143</v>
      </c>
      <c r="AU234" s="16" t="s">
        <v>141</v>
      </c>
    </row>
    <row r="235" spans="2:65" s="1" customFormat="1" ht="33" customHeight="1">
      <c r="B235" s="31"/>
      <c r="C235" s="123" t="s">
        <v>364</v>
      </c>
      <c r="D235" s="123" t="s">
        <v>136</v>
      </c>
      <c r="E235" s="124" t="s">
        <v>365</v>
      </c>
      <c r="F235" s="125" t="s">
        <v>366</v>
      </c>
      <c r="G235" s="126" t="s">
        <v>361</v>
      </c>
      <c r="H235" s="127">
        <v>4.943</v>
      </c>
      <c r="I235" s="128"/>
      <c r="J235" s="129">
        <f>ROUND(I235*H235,2)</f>
        <v>0</v>
      </c>
      <c r="K235" s="130"/>
      <c r="L235" s="31"/>
      <c r="M235" s="131" t="s">
        <v>28</v>
      </c>
      <c r="N235" s="132" t="s">
        <v>46</v>
      </c>
      <c r="P235" s="133">
        <f>O235*H235</f>
        <v>0</v>
      </c>
      <c r="Q235" s="133">
        <v>0</v>
      </c>
      <c r="R235" s="133">
        <f>Q235*H235</f>
        <v>0</v>
      </c>
      <c r="S235" s="133">
        <v>0</v>
      </c>
      <c r="T235" s="134">
        <f>S235*H235</f>
        <v>0</v>
      </c>
      <c r="AR235" s="135" t="s">
        <v>140</v>
      </c>
      <c r="AT235" s="135" t="s">
        <v>136</v>
      </c>
      <c r="AU235" s="135" t="s">
        <v>141</v>
      </c>
      <c r="AY235" s="16" t="s">
        <v>133</v>
      </c>
      <c r="BE235" s="136">
        <f>IF(N235="základní",J235,0)</f>
        <v>0</v>
      </c>
      <c r="BF235" s="136">
        <f>IF(N235="snížená",J235,0)</f>
        <v>0</v>
      </c>
      <c r="BG235" s="136">
        <f>IF(N235="zákl. přenesená",J235,0)</f>
        <v>0</v>
      </c>
      <c r="BH235" s="136">
        <f>IF(N235="sníž. přenesená",J235,0)</f>
        <v>0</v>
      </c>
      <c r="BI235" s="136">
        <f>IF(N235="nulová",J235,0)</f>
        <v>0</v>
      </c>
      <c r="BJ235" s="16" t="s">
        <v>141</v>
      </c>
      <c r="BK235" s="136">
        <f>ROUND(I235*H235,2)</f>
        <v>0</v>
      </c>
      <c r="BL235" s="16" t="s">
        <v>140</v>
      </c>
      <c r="BM235" s="135" t="s">
        <v>367</v>
      </c>
    </row>
    <row r="236" spans="2:47" s="1" customFormat="1" ht="11.25">
      <c r="B236" s="31"/>
      <c r="D236" s="137" t="s">
        <v>143</v>
      </c>
      <c r="F236" s="138" t="s">
        <v>368</v>
      </c>
      <c r="I236" s="139"/>
      <c r="L236" s="31"/>
      <c r="M236" s="140"/>
      <c r="T236" s="52"/>
      <c r="AT236" s="16" t="s">
        <v>143</v>
      </c>
      <c r="AU236" s="16" t="s">
        <v>141</v>
      </c>
    </row>
    <row r="237" spans="2:65" s="1" customFormat="1" ht="44.25" customHeight="1">
      <c r="B237" s="31"/>
      <c r="C237" s="123" t="s">
        <v>369</v>
      </c>
      <c r="D237" s="123" t="s">
        <v>136</v>
      </c>
      <c r="E237" s="124" t="s">
        <v>370</v>
      </c>
      <c r="F237" s="125" t="s">
        <v>371</v>
      </c>
      <c r="G237" s="126" t="s">
        <v>361</v>
      </c>
      <c r="H237" s="127">
        <v>118.632</v>
      </c>
      <c r="I237" s="128"/>
      <c r="J237" s="129">
        <f>ROUND(I237*H237,2)</f>
        <v>0</v>
      </c>
      <c r="K237" s="130"/>
      <c r="L237" s="31"/>
      <c r="M237" s="131" t="s">
        <v>28</v>
      </c>
      <c r="N237" s="132" t="s">
        <v>46</v>
      </c>
      <c r="P237" s="133">
        <f>O237*H237</f>
        <v>0</v>
      </c>
      <c r="Q237" s="133">
        <v>0</v>
      </c>
      <c r="R237" s="133">
        <f>Q237*H237</f>
        <v>0</v>
      </c>
      <c r="S237" s="133">
        <v>0</v>
      </c>
      <c r="T237" s="134">
        <f>S237*H237</f>
        <v>0</v>
      </c>
      <c r="AR237" s="135" t="s">
        <v>140</v>
      </c>
      <c r="AT237" s="135" t="s">
        <v>136</v>
      </c>
      <c r="AU237" s="135" t="s">
        <v>141</v>
      </c>
      <c r="AY237" s="16" t="s">
        <v>133</v>
      </c>
      <c r="BE237" s="136">
        <f>IF(N237="základní",J237,0)</f>
        <v>0</v>
      </c>
      <c r="BF237" s="136">
        <f>IF(N237="snížená",J237,0)</f>
        <v>0</v>
      </c>
      <c r="BG237" s="136">
        <f>IF(N237="zákl. přenesená",J237,0)</f>
        <v>0</v>
      </c>
      <c r="BH237" s="136">
        <f>IF(N237="sníž. přenesená",J237,0)</f>
        <v>0</v>
      </c>
      <c r="BI237" s="136">
        <f>IF(N237="nulová",J237,0)</f>
        <v>0</v>
      </c>
      <c r="BJ237" s="16" t="s">
        <v>141</v>
      </c>
      <c r="BK237" s="136">
        <f>ROUND(I237*H237,2)</f>
        <v>0</v>
      </c>
      <c r="BL237" s="16" t="s">
        <v>140</v>
      </c>
      <c r="BM237" s="135" t="s">
        <v>372</v>
      </c>
    </row>
    <row r="238" spans="2:47" s="1" customFormat="1" ht="11.25">
      <c r="B238" s="31"/>
      <c r="D238" s="137" t="s">
        <v>143</v>
      </c>
      <c r="F238" s="138" t="s">
        <v>373</v>
      </c>
      <c r="I238" s="139"/>
      <c r="L238" s="31"/>
      <c r="M238" s="140"/>
      <c r="T238" s="52"/>
      <c r="AT238" s="16" t="s">
        <v>143</v>
      </c>
      <c r="AU238" s="16" t="s">
        <v>141</v>
      </c>
    </row>
    <row r="239" spans="2:51" s="12" customFormat="1" ht="11.25">
      <c r="B239" s="141"/>
      <c r="D239" s="142" t="s">
        <v>145</v>
      </c>
      <c r="F239" s="144" t="s">
        <v>374</v>
      </c>
      <c r="H239" s="145">
        <v>118.632</v>
      </c>
      <c r="I239" s="146"/>
      <c r="L239" s="141"/>
      <c r="M239" s="147"/>
      <c r="T239" s="148"/>
      <c r="AT239" s="143" t="s">
        <v>145</v>
      </c>
      <c r="AU239" s="143" t="s">
        <v>141</v>
      </c>
      <c r="AV239" s="12" t="s">
        <v>141</v>
      </c>
      <c r="AW239" s="12" t="s">
        <v>4</v>
      </c>
      <c r="AX239" s="12" t="s">
        <v>80</v>
      </c>
      <c r="AY239" s="143" t="s">
        <v>133</v>
      </c>
    </row>
    <row r="240" spans="2:65" s="1" customFormat="1" ht="44.25" customHeight="1">
      <c r="B240" s="31"/>
      <c r="C240" s="123" t="s">
        <v>375</v>
      </c>
      <c r="D240" s="123" t="s">
        <v>136</v>
      </c>
      <c r="E240" s="124" t="s">
        <v>376</v>
      </c>
      <c r="F240" s="125" t="s">
        <v>377</v>
      </c>
      <c r="G240" s="126" t="s">
        <v>361</v>
      </c>
      <c r="H240" s="127">
        <v>4.943</v>
      </c>
      <c r="I240" s="128"/>
      <c r="J240" s="129">
        <f>ROUND(I240*H240,2)</f>
        <v>0</v>
      </c>
      <c r="K240" s="130"/>
      <c r="L240" s="31"/>
      <c r="M240" s="131" t="s">
        <v>28</v>
      </c>
      <c r="N240" s="132" t="s">
        <v>46</v>
      </c>
      <c r="P240" s="133">
        <f>O240*H240</f>
        <v>0</v>
      </c>
      <c r="Q240" s="133">
        <v>0</v>
      </c>
      <c r="R240" s="133">
        <f>Q240*H240</f>
        <v>0</v>
      </c>
      <c r="S240" s="133">
        <v>0</v>
      </c>
      <c r="T240" s="134">
        <f>S240*H240</f>
        <v>0</v>
      </c>
      <c r="AR240" s="135" t="s">
        <v>140</v>
      </c>
      <c r="AT240" s="135" t="s">
        <v>136</v>
      </c>
      <c r="AU240" s="135" t="s">
        <v>141</v>
      </c>
      <c r="AY240" s="16" t="s">
        <v>133</v>
      </c>
      <c r="BE240" s="136">
        <f>IF(N240="základní",J240,0)</f>
        <v>0</v>
      </c>
      <c r="BF240" s="136">
        <f>IF(N240="snížená",J240,0)</f>
        <v>0</v>
      </c>
      <c r="BG240" s="136">
        <f>IF(N240="zákl. přenesená",J240,0)</f>
        <v>0</v>
      </c>
      <c r="BH240" s="136">
        <f>IF(N240="sníž. přenesená",J240,0)</f>
        <v>0</v>
      </c>
      <c r="BI240" s="136">
        <f>IF(N240="nulová",J240,0)</f>
        <v>0</v>
      </c>
      <c r="BJ240" s="16" t="s">
        <v>141</v>
      </c>
      <c r="BK240" s="136">
        <f>ROUND(I240*H240,2)</f>
        <v>0</v>
      </c>
      <c r="BL240" s="16" t="s">
        <v>140</v>
      </c>
      <c r="BM240" s="135" t="s">
        <v>378</v>
      </c>
    </row>
    <row r="241" spans="2:47" s="1" customFormat="1" ht="11.25">
      <c r="B241" s="31"/>
      <c r="D241" s="137" t="s">
        <v>143</v>
      </c>
      <c r="F241" s="138" t="s">
        <v>379</v>
      </c>
      <c r="I241" s="139"/>
      <c r="L241" s="31"/>
      <c r="M241" s="140"/>
      <c r="T241" s="52"/>
      <c r="AT241" s="16" t="s">
        <v>143</v>
      </c>
      <c r="AU241" s="16" t="s">
        <v>141</v>
      </c>
    </row>
    <row r="242" spans="2:63" s="11" customFormat="1" ht="22.9" customHeight="1">
      <c r="B242" s="111"/>
      <c r="D242" s="112" t="s">
        <v>73</v>
      </c>
      <c r="E242" s="121" t="s">
        <v>380</v>
      </c>
      <c r="F242" s="121" t="s">
        <v>381</v>
      </c>
      <c r="I242" s="114"/>
      <c r="J242" s="122">
        <f>BK242</f>
        <v>0</v>
      </c>
      <c r="L242" s="111"/>
      <c r="M242" s="116"/>
      <c r="P242" s="117">
        <f>SUM(P243:P244)</f>
        <v>0</v>
      </c>
      <c r="R242" s="117">
        <f>SUM(R243:R244)</f>
        <v>0</v>
      </c>
      <c r="T242" s="118">
        <f>SUM(T243:T244)</f>
        <v>0</v>
      </c>
      <c r="AR242" s="112" t="s">
        <v>80</v>
      </c>
      <c r="AT242" s="119" t="s">
        <v>73</v>
      </c>
      <c r="AU242" s="119" t="s">
        <v>80</v>
      </c>
      <c r="AY242" s="112" t="s">
        <v>133</v>
      </c>
      <c r="BK242" s="120">
        <f>SUM(BK243:BK244)</f>
        <v>0</v>
      </c>
    </row>
    <row r="243" spans="2:65" s="1" customFormat="1" ht="55.5" customHeight="1">
      <c r="B243" s="31"/>
      <c r="C243" s="123" t="s">
        <v>382</v>
      </c>
      <c r="D243" s="123" t="s">
        <v>136</v>
      </c>
      <c r="E243" s="124" t="s">
        <v>383</v>
      </c>
      <c r="F243" s="125" t="s">
        <v>384</v>
      </c>
      <c r="G243" s="126" t="s">
        <v>361</v>
      </c>
      <c r="H243" s="127">
        <v>4.287</v>
      </c>
      <c r="I243" s="128"/>
      <c r="J243" s="129">
        <f>ROUND(I243*H243,2)</f>
        <v>0</v>
      </c>
      <c r="K243" s="130"/>
      <c r="L243" s="31"/>
      <c r="M243" s="131" t="s">
        <v>28</v>
      </c>
      <c r="N243" s="132" t="s">
        <v>46</v>
      </c>
      <c r="P243" s="133">
        <f>O243*H243</f>
        <v>0</v>
      </c>
      <c r="Q243" s="133">
        <v>0</v>
      </c>
      <c r="R243" s="133">
        <f>Q243*H243</f>
        <v>0</v>
      </c>
      <c r="S243" s="133">
        <v>0</v>
      </c>
      <c r="T243" s="134">
        <f>S243*H243</f>
        <v>0</v>
      </c>
      <c r="AR243" s="135" t="s">
        <v>140</v>
      </c>
      <c r="AT243" s="135" t="s">
        <v>136</v>
      </c>
      <c r="AU243" s="135" t="s">
        <v>141</v>
      </c>
      <c r="AY243" s="16" t="s">
        <v>133</v>
      </c>
      <c r="BE243" s="136">
        <f>IF(N243="základní",J243,0)</f>
        <v>0</v>
      </c>
      <c r="BF243" s="136">
        <f>IF(N243="snížená",J243,0)</f>
        <v>0</v>
      </c>
      <c r="BG243" s="136">
        <f>IF(N243="zákl. přenesená",J243,0)</f>
        <v>0</v>
      </c>
      <c r="BH243" s="136">
        <f>IF(N243="sníž. přenesená",J243,0)</f>
        <v>0</v>
      </c>
      <c r="BI243" s="136">
        <f>IF(N243="nulová",J243,0)</f>
        <v>0</v>
      </c>
      <c r="BJ243" s="16" t="s">
        <v>141</v>
      </c>
      <c r="BK243" s="136">
        <f>ROUND(I243*H243,2)</f>
        <v>0</v>
      </c>
      <c r="BL243" s="16" t="s">
        <v>140</v>
      </c>
      <c r="BM243" s="135" t="s">
        <v>385</v>
      </c>
    </row>
    <row r="244" spans="2:47" s="1" customFormat="1" ht="11.25">
      <c r="B244" s="31"/>
      <c r="D244" s="137" t="s">
        <v>143</v>
      </c>
      <c r="F244" s="138" t="s">
        <v>386</v>
      </c>
      <c r="I244" s="139"/>
      <c r="L244" s="31"/>
      <c r="M244" s="140"/>
      <c r="T244" s="52"/>
      <c r="AT244" s="16" t="s">
        <v>143</v>
      </c>
      <c r="AU244" s="16" t="s">
        <v>141</v>
      </c>
    </row>
    <row r="245" spans="2:63" s="11" customFormat="1" ht="25.9" customHeight="1">
      <c r="B245" s="111"/>
      <c r="D245" s="112" t="s">
        <v>73</v>
      </c>
      <c r="E245" s="113" t="s">
        <v>387</v>
      </c>
      <c r="F245" s="113" t="s">
        <v>388</v>
      </c>
      <c r="I245" s="114"/>
      <c r="J245" s="115">
        <f>BK245</f>
        <v>0</v>
      </c>
      <c r="L245" s="111"/>
      <c r="M245" s="116"/>
      <c r="P245" s="117">
        <f>P246+P358+P361+P390+P410+P450+P461+P524</f>
        <v>0</v>
      </c>
      <c r="R245" s="117">
        <f>R246+R358+R361+R390+R410+R450+R461+R524</f>
        <v>1.8457526253274998</v>
      </c>
      <c r="T245" s="118">
        <f>T246+T358+T361+T390+T410+T450+T461+T524</f>
        <v>0.47154270000000004</v>
      </c>
      <c r="AR245" s="112" t="s">
        <v>141</v>
      </c>
      <c r="AT245" s="119" t="s">
        <v>73</v>
      </c>
      <c r="AU245" s="119" t="s">
        <v>7</v>
      </c>
      <c r="AY245" s="112" t="s">
        <v>133</v>
      </c>
      <c r="BK245" s="120">
        <f>BK246+BK358+BK361+BK390+BK410+BK450+BK461+BK524</f>
        <v>0</v>
      </c>
    </row>
    <row r="246" spans="2:63" s="11" customFormat="1" ht="22.9" customHeight="1">
      <c r="B246" s="111"/>
      <c r="D246" s="112" t="s">
        <v>73</v>
      </c>
      <c r="E246" s="121" t="s">
        <v>389</v>
      </c>
      <c r="F246" s="121" t="s">
        <v>390</v>
      </c>
      <c r="I246" s="114"/>
      <c r="J246" s="122">
        <f>BK246</f>
        <v>0</v>
      </c>
      <c r="L246" s="111"/>
      <c r="M246" s="116"/>
      <c r="P246" s="117">
        <f>P247+SUM(P248:P324)+P337+P348</f>
        <v>0</v>
      </c>
      <c r="R246" s="117">
        <f>R247+SUM(R248:R324)+R337+R348</f>
        <v>0.296406</v>
      </c>
      <c r="T246" s="118">
        <f>T247+SUM(T248:T324)+T337+T348</f>
        <v>0.014</v>
      </c>
      <c r="AR246" s="112" t="s">
        <v>141</v>
      </c>
      <c r="AT246" s="119" t="s">
        <v>73</v>
      </c>
      <c r="AU246" s="119" t="s">
        <v>80</v>
      </c>
      <c r="AY246" s="112" t="s">
        <v>133</v>
      </c>
      <c r="BK246" s="120">
        <f>BK247+SUM(BK248:BK324)+BK337+BK348</f>
        <v>0</v>
      </c>
    </row>
    <row r="247" spans="2:65" s="1" customFormat="1" ht="37.9" customHeight="1">
      <c r="B247" s="31"/>
      <c r="C247" s="123" t="s">
        <v>391</v>
      </c>
      <c r="D247" s="123" t="s">
        <v>136</v>
      </c>
      <c r="E247" s="124" t="s">
        <v>392</v>
      </c>
      <c r="F247" s="125" t="s">
        <v>393</v>
      </c>
      <c r="G247" s="126" t="s">
        <v>327</v>
      </c>
      <c r="H247" s="127">
        <v>10</v>
      </c>
      <c r="I247" s="128"/>
      <c r="J247" s="129">
        <f>ROUND(I247*H247,2)</f>
        <v>0</v>
      </c>
      <c r="K247" s="130"/>
      <c r="L247" s="31"/>
      <c r="M247" s="131" t="s">
        <v>28</v>
      </c>
      <c r="N247" s="132" t="s">
        <v>46</v>
      </c>
      <c r="P247" s="133">
        <f>O247*H247</f>
        <v>0</v>
      </c>
      <c r="Q247" s="133">
        <v>0</v>
      </c>
      <c r="R247" s="133">
        <f>Q247*H247</f>
        <v>0</v>
      </c>
      <c r="S247" s="133">
        <v>0</v>
      </c>
      <c r="T247" s="134">
        <f>S247*H247</f>
        <v>0</v>
      </c>
      <c r="AR247" s="135" t="s">
        <v>242</v>
      </c>
      <c r="AT247" s="135" t="s">
        <v>136</v>
      </c>
      <c r="AU247" s="135" t="s">
        <v>141</v>
      </c>
      <c r="AY247" s="16" t="s">
        <v>133</v>
      </c>
      <c r="BE247" s="136">
        <f>IF(N247="základní",J247,0)</f>
        <v>0</v>
      </c>
      <c r="BF247" s="136">
        <f>IF(N247="snížená",J247,0)</f>
        <v>0</v>
      </c>
      <c r="BG247" s="136">
        <f>IF(N247="zákl. přenesená",J247,0)</f>
        <v>0</v>
      </c>
      <c r="BH247" s="136">
        <f>IF(N247="sníž. přenesená",J247,0)</f>
        <v>0</v>
      </c>
      <c r="BI247" s="136">
        <f>IF(N247="nulová",J247,0)</f>
        <v>0</v>
      </c>
      <c r="BJ247" s="16" t="s">
        <v>141</v>
      </c>
      <c r="BK247" s="136">
        <f>ROUND(I247*H247,2)</f>
        <v>0</v>
      </c>
      <c r="BL247" s="16" t="s">
        <v>242</v>
      </c>
      <c r="BM247" s="135" t="s">
        <v>394</v>
      </c>
    </row>
    <row r="248" spans="2:47" s="1" customFormat="1" ht="11.25">
      <c r="B248" s="31"/>
      <c r="D248" s="137" t="s">
        <v>143</v>
      </c>
      <c r="F248" s="138" t="s">
        <v>395</v>
      </c>
      <c r="I248" s="139"/>
      <c r="L248" s="31"/>
      <c r="M248" s="140"/>
      <c r="T248" s="52"/>
      <c r="AT248" s="16" t="s">
        <v>143</v>
      </c>
      <c r="AU248" s="16" t="s">
        <v>141</v>
      </c>
    </row>
    <row r="249" spans="2:65" s="1" customFormat="1" ht="16.5" customHeight="1">
      <c r="B249" s="31"/>
      <c r="C249" s="155" t="s">
        <v>396</v>
      </c>
      <c r="D249" s="155" t="s">
        <v>249</v>
      </c>
      <c r="E249" s="156" t="s">
        <v>397</v>
      </c>
      <c r="F249" s="157" t="s">
        <v>398</v>
      </c>
      <c r="G249" s="158" t="s">
        <v>327</v>
      </c>
      <c r="H249" s="159">
        <v>10.5</v>
      </c>
      <c r="I249" s="160"/>
      <c r="J249" s="161">
        <f>ROUND(I249*H249,2)</f>
        <v>0</v>
      </c>
      <c r="K249" s="162"/>
      <c r="L249" s="163"/>
      <c r="M249" s="164" t="s">
        <v>28</v>
      </c>
      <c r="N249" s="165" t="s">
        <v>46</v>
      </c>
      <c r="P249" s="133">
        <f>O249*H249</f>
        <v>0</v>
      </c>
      <c r="Q249" s="133">
        <v>0.00013</v>
      </c>
      <c r="R249" s="133">
        <f>Q249*H249</f>
        <v>0.001365</v>
      </c>
      <c r="S249" s="133">
        <v>0</v>
      </c>
      <c r="T249" s="134">
        <f>S249*H249</f>
        <v>0</v>
      </c>
      <c r="AR249" s="135" t="s">
        <v>344</v>
      </c>
      <c r="AT249" s="135" t="s">
        <v>249</v>
      </c>
      <c r="AU249" s="135" t="s">
        <v>141</v>
      </c>
      <c r="AY249" s="16" t="s">
        <v>133</v>
      </c>
      <c r="BE249" s="136">
        <f>IF(N249="základní",J249,0)</f>
        <v>0</v>
      </c>
      <c r="BF249" s="136">
        <f>IF(N249="snížená",J249,0)</f>
        <v>0</v>
      </c>
      <c r="BG249" s="136">
        <f>IF(N249="zákl. přenesená",J249,0)</f>
        <v>0</v>
      </c>
      <c r="BH249" s="136">
        <f>IF(N249="sníž. přenesená",J249,0)</f>
        <v>0</v>
      </c>
      <c r="BI249" s="136">
        <f>IF(N249="nulová",J249,0)</f>
        <v>0</v>
      </c>
      <c r="BJ249" s="16" t="s">
        <v>141</v>
      </c>
      <c r="BK249" s="136">
        <f>ROUND(I249*H249,2)</f>
        <v>0</v>
      </c>
      <c r="BL249" s="16" t="s">
        <v>242</v>
      </c>
      <c r="BM249" s="135" t="s">
        <v>399</v>
      </c>
    </row>
    <row r="250" spans="2:51" s="12" customFormat="1" ht="11.25">
      <c r="B250" s="141"/>
      <c r="D250" s="142" t="s">
        <v>145</v>
      </c>
      <c r="F250" s="144" t="s">
        <v>400</v>
      </c>
      <c r="H250" s="145">
        <v>10.5</v>
      </c>
      <c r="I250" s="146"/>
      <c r="L250" s="141"/>
      <c r="M250" s="147"/>
      <c r="T250" s="148"/>
      <c r="AT250" s="143" t="s">
        <v>145</v>
      </c>
      <c r="AU250" s="143" t="s">
        <v>141</v>
      </c>
      <c r="AV250" s="12" t="s">
        <v>141</v>
      </c>
      <c r="AW250" s="12" t="s">
        <v>4</v>
      </c>
      <c r="AX250" s="12" t="s">
        <v>80</v>
      </c>
      <c r="AY250" s="143" t="s">
        <v>133</v>
      </c>
    </row>
    <row r="251" spans="2:65" s="1" customFormat="1" ht="24.2" customHeight="1">
      <c r="B251" s="31"/>
      <c r="C251" s="155" t="s">
        <v>401</v>
      </c>
      <c r="D251" s="155" t="s">
        <v>249</v>
      </c>
      <c r="E251" s="156" t="s">
        <v>402</v>
      </c>
      <c r="F251" s="157" t="s">
        <v>403</v>
      </c>
      <c r="G251" s="158" t="s">
        <v>150</v>
      </c>
      <c r="H251" s="159">
        <v>2</v>
      </c>
      <c r="I251" s="160"/>
      <c r="J251" s="161">
        <f>ROUND(I251*H251,2)</f>
        <v>0</v>
      </c>
      <c r="K251" s="162"/>
      <c r="L251" s="163"/>
      <c r="M251" s="164" t="s">
        <v>28</v>
      </c>
      <c r="N251" s="165" t="s">
        <v>46</v>
      </c>
      <c r="P251" s="133">
        <f>O251*H251</f>
        <v>0</v>
      </c>
      <c r="Q251" s="133">
        <v>1E-05</v>
      </c>
      <c r="R251" s="133">
        <f>Q251*H251</f>
        <v>2E-05</v>
      </c>
      <c r="S251" s="133">
        <v>0</v>
      </c>
      <c r="T251" s="134">
        <f>S251*H251</f>
        <v>0</v>
      </c>
      <c r="AR251" s="135" t="s">
        <v>344</v>
      </c>
      <c r="AT251" s="135" t="s">
        <v>249</v>
      </c>
      <c r="AU251" s="135" t="s">
        <v>141</v>
      </c>
      <c r="AY251" s="16" t="s">
        <v>133</v>
      </c>
      <c r="BE251" s="136">
        <f>IF(N251="základní",J251,0)</f>
        <v>0</v>
      </c>
      <c r="BF251" s="136">
        <f>IF(N251="snížená",J251,0)</f>
        <v>0</v>
      </c>
      <c r="BG251" s="136">
        <f>IF(N251="zákl. přenesená",J251,0)</f>
        <v>0</v>
      </c>
      <c r="BH251" s="136">
        <f>IF(N251="sníž. přenesená",J251,0)</f>
        <v>0</v>
      </c>
      <c r="BI251" s="136">
        <f>IF(N251="nulová",J251,0)</f>
        <v>0</v>
      </c>
      <c r="BJ251" s="16" t="s">
        <v>141</v>
      </c>
      <c r="BK251" s="136">
        <f>ROUND(I251*H251,2)</f>
        <v>0</v>
      </c>
      <c r="BL251" s="16" t="s">
        <v>242</v>
      </c>
      <c r="BM251" s="135" t="s">
        <v>404</v>
      </c>
    </row>
    <row r="252" spans="2:65" s="1" customFormat="1" ht="49.15" customHeight="1">
      <c r="B252" s="31"/>
      <c r="C252" s="123" t="s">
        <v>405</v>
      </c>
      <c r="D252" s="123" t="s">
        <v>136</v>
      </c>
      <c r="E252" s="124" t="s">
        <v>406</v>
      </c>
      <c r="F252" s="125" t="s">
        <v>407</v>
      </c>
      <c r="G252" s="126" t="s">
        <v>150</v>
      </c>
      <c r="H252" s="127">
        <v>3</v>
      </c>
      <c r="I252" s="128"/>
      <c r="J252" s="129">
        <f>ROUND(I252*H252,2)</f>
        <v>0</v>
      </c>
      <c r="K252" s="130"/>
      <c r="L252" s="31"/>
      <c r="M252" s="131" t="s">
        <v>28</v>
      </c>
      <c r="N252" s="132" t="s">
        <v>46</v>
      </c>
      <c r="P252" s="133">
        <f>O252*H252</f>
        <v>0</v>
      </c>
      <c r="Q252" s="133">
        <v>0</v>
      </c>
      <c r="R252" s="133">
        <f>Q252*H252</f>
        <v>0</v>
      </c>
      <c r="S252" s="133">
        <v>0</v>
      </c>
      <c r="T252" s="134">
        <f>S252*H252</f>
        <v>0</v>
      </c>
      <c r="AR252" s="135" t="s">
        <v>242</v>
      </c>
      <c r="AT252" s="135" t="s">
        <v>136</v>
      </c>
      <c r="AU252" s="135" t="s">
        <v>141</v>
      </c>
      <c r="AY252" s="16" t="s">
        <v>133</v>
      </c>
      <c r="BE252" s="136">
        <f>IF(N252="základní",J252,0)</f>
        <v>0</v>
      </c>
      <c r="BF252" s="136">
        <f>IF(N252="snížená",J252,0)</f>
        <v>0</v>
      </c>
      <c r="BG252" s="136">
        <f>IF(N252="zákl. přenesená",J252,0)</f>
        <v>0</v>
      </c>
      <c r="BH252" s="136">
        <f>IF(N252="sníž. přenesená",J252,0)</f>
        <v>0</v>
      </c>
      <c r="BI252" s="136">
        <f>IF(N252="nulová",J252,0)</f>
        <v>0</v>
      </c>
      <c r="BJ252" s="16" t="s">
        <v>141</v>
      </c>
      <c r="BK252" s="136">
        <f>ROUND(I252*H252,2)</f>
        <v>0</v>
      </c>
      <c r="BL252" s="16" t="s">
        <v>242</v>
      </c>
      <c r="BM252" s="135" t="s">
        <v>408</v>
      </c>
    </row>
    <row r="253" spans="2:47" s="1" customFormat="1" ht="11.25">
      <c r="B253" s="31"/>
      <c r="D253" s="137" t="s">
        <v>143</v>
      </c>
      <c r="F253" s="138" t="s">
        <v>409</v>
      </c>
      <c r="I253" s="139"/>
      <c r="L253" s="31"/>
      <c r="M253" s="140"/>
      <c r="T253" s="52"/>
      <c r="AT253" s="16" t="s">
        <v>143</v>
      </c>
      <c r="AU253" s="16" t="s">
        <v>141</v>
      </c>
    </row>
    <row r="254" spans="2:65" s="1" customFormat="1" ht="24.2" customHeight="1">
      <c r="B254" s="31"/>
      <c r="C254" s="155" t="s">
        <v>410</v>
      </c>
      <c r="D254" s="155" t="s">
        <v>249</v>
      </c>
      <c r="E254" s="156" t="s">
        <v>411</v>
      </c>
      <c r="F254" s="157" t="s">
        <v>412</v>
      </c>
      <c r="G254" s="158" t="s">
        <v>150</v>
      </c>
      <c r="H254" s="159">
        <v>3</v>
      </c>
      <c r="I254" s="160"/>
      <c r="J254" s="161">
        <f>ROUND(I254*H254,2)</f>
        <v>0</v>
      </c>
      <c r="K254" s="162"/>
      <c r="L254" s="163"/>
      <c r="M254" s="164" t="s">
        <v>28</v>
      </c>
      <c r="N254" s="165" t="s">
        <v>46</v>
      </c>
      <c r="P254" s="133">
        <f>O254*H254</f>
        <v>0</v>
      </c>
      <c r="Q254" s="133">
        <v>0.00015</v>
      </c>
      <c r="R254" s="133">
        <f>Q254*H254</f>
        <v>0.00045</v>
      </c>
      <c r="S254" s="133">
        <v>0</v>
      </c>
      <c r="T254" s="134">
        <f>S254*H254</f>
        <v>0</v>
      </c>
      <c r="AR254" s="135" t="s">
        <v>344</v>
      </c>
      <c r="AT254" s="135" t="s">
        <v>249</v>
      </c>
      <c r="AU254" s="135" t="s">
        <v>141</v>
      </c>
      <c r="AY254" s="16" t="s">
        <v>133</v>
      </c>
      <c r="BE254" s="136">
        <f>IF(N254="základní",J254,0)</f>
        <v>0</v>
      </c>
      <c r="BF254" s="136">
        <f>IF(N254="snížená",J254,0)</f>
        <v>0</v>
      </c>
      <c r="BG254" s="136">
        <f>IF(N254="zákl. přenesená",J254,0)</f>
        <v>0</v>
      </c>
      <c r="BH254" s="136">
        <f>IF(N254="sníž. přenesená",J254,0)</f>
        <v>0</v>
      </c>
      <c r="BI254" s="136">
        <f>IF(N254="nulová",J254,0)</f>
        <v>0</v>
      </c>
      <c r="BJ254" s="16" t="s">
        <v>141</v>
      </c>
      <c r="BK254" s="136">
        <f>ROUND(I254*H254,2)</f>
        <v>0</v>
      </c>
      <c r="BL254" s="16" t="s">
        <v>242</v>
      </c>
      <c r="BM254" s="135" t="s">
        <v>413</v>
      </c>
    </row>
    <row r="255" spans="2:65" s="1" customFormat="1" ht="37.9" customHeight="1">
      <c r="B255" s="31"/>
      <c r="C255" s="123" t="s">
        <v>414</v>
      </c>
      <c r="D255" s="123" t="s">
        <v>136</v>
      </c>
      <c r="E255" s="124" t="s">
        <v>415</v>
      </c>
      <c r="F255" s="125" t="s">
        <v>416</v>
      </c>
      <c r="G255" s="126" t="s">
        <v>327</v>
      </c>
      <c r="H255" s="127">
        <v>77</v>
      </c>
      <c r="I255" s="128"/>
      <c r="J255" s="129">
        <f>ROUND(I255*H255,2)</f>
        <v>0</v>
      </c>
      <c r="K255" s="130"/>
      <c r="L255" s="31"/>
      <c r="M255" s="131" t="s">
        <v>28</v>
      </c>
      <c r="N255" s="132" t="s">
        <v>46</v>
      </c>
      <c r="P255" s="133">
        <f>O255*H255</f>
        <v>0</v>
      </c>
      <c r="Q255" s="133">
        <v>0</v>
      </c>
      <c r="R255" s="133">
        <f>Q255*H255</f>
        <v>0</v>
      </c>
      <c r="S255" s="133">
        <v>0</v>
      </c>
      <c r="T255" s="134">
        <f>S255*H255</f>
        <v>0</v>
      </c>
      <c r="AR255" s="135" t="s">
        <v>242</v>
      </c>
      <c r="AT255" s="135" t="s">
        <v>136</v>
      </c>
      <c r="AU255" s="135" t="s">
        <v>141</v>
      </c>
      <c r="AY255" s="16" t="s">
        <v>133</v>
      </c>
      <c r="BE255" s="136">
        <f>IF(N255="základní",J255,0)</f>
        <v>0</v>
      </c>
      <c r="BF255" s="136">
        <f>IF(N255="snížená",J255,0)</f>
        <v>0</v>
      </c>
      <c r="BG255" s="136">
        <f>IF(N255="zákl. přenesená",J255,0)</f>
        <v>0</v>
      </c>
      <c r="BH255" s="136">
        <f>IF(N255="sníž. přenesená",J255,0)</f>
        <v>0</v>
      </c>
      <c r="BI255" s="136">
        <f>IF(N255="nulová",J255,0)</f>
        <v>0</v>
      </c>
      <c r="BJ255" s="16" t="s">
        <v>141</v>
      </c>
      <c r="BK255" s="136">
        <f>ROUND(I255*H255,2)</f>
        <v>0</v>
      </c>
      <c r="BL255" s="16" t="s">
        <v>242</v>
      </c>
      <c r="BM255" s="135" t="s">
        <v>417</v>
      </c>
    </row>
    <row r="256" spans="2:47" s="1" customFormat="1" ht="11.25">
      <c r="B256" s="31"/>
      <c r="D256" s="137" t="s">
        <v>143</v>
      </c>
      <c r="F256" s="138" t="s">
        <v>418</v>
      </c>
      <c r="I256" s="139"/>
      <c r="L256" s="31"/>
      <c r="M256" s="140"/>
      <c r="T256" s="52"/>
      <c r="AT256" s="16" t="s">
        <v>143</v>
      </c>
      <c r="AU256" s="16" t="s">
        <v>141</v>
      </c>
    </row>
    <row r="257" spans="2:65" s="1" customFormat="1" ht="24.2" customHeight="1">
      <c r="B257" s="31"/>
      <c r="C257" s="155" t="s">
        <v>419</v>
      </c>
      <c r="D257" s="155" t="s">
        <v>249</v>
      </c>
      <c r="E257" s="156" t="s">
        <v>420</v>
      </c>
      <c r="F257" s="157" t="s">
        <v>421</v>
      </c>
      <c r="G257" s="158" t="s">
        <v>327</v>
      </c>
      <c r="H257" s="159">
        <v>88.55</v>
      </c>
      <c r="I257" s="160"/>
      <c r="J257" s="161">
        <f>ROUND(I257*H257,2)</f>
        <v>0</v>
      </c>
      <c r="K257" s="162"/>
      <c r="L257" s="163"/>
      <c r="M257" s="164" t="s">
        <v>28</v>
      </c>
      <c r="N257" s="165" t="s">
        <v>46</v>
      </c>
      <c r="P257" s="133">
        <f>O257*H257</f>
        <v>0</v>
      </c>
      <c r="Q257" s="133">
        <v>0.00013</v>
      </c>
      <c r="R257" s="133">
        <f>Q257*H257</f>
        <v>0.0115115</v>
      </c>
      <c r="S257" s="133">
        <v>0</v>
      </c>
      <c r="T257" s="134">
        <f>S257*H257</f>
        <v>0</v>
      </c>
      <c r="AR257" s="135" t="s">
        <v>344</v>
      </c>
      <c r="AT257" s="135" t="s">
        <v>249</v>
      </c>
      <c r="AU257" s="135" t="s">
        <v>141</v>
      </c>
      <c r="AY257" s="16" t="s">
        <v>133</v>
      </c>
      <c r="BE257" s="136">
        <f>IF(N257="základní",J257,0)</f>
        <v>0</v>
      </c>
      <c r="BF257" s="136">
        <f>IF(N257="snížená",J257,0)</f>
        <v>0</v>
      </c>
      <c r="BG257" s="136">
        <f>IF(N257="zákl. přenesená",J257,0)</f>
        <v>0</v>
      </c>
      <c r="BH257" s="136">
        <f>IF(N257="sníž. přenesená",J257,0)</f>
        <v>0</v>
      </c>
      <c r="BI257" s="136">
        <f>IF(N257="nulová",J257,0)</f>
        <v>0</v>
      </c>
      <c r="BJ257" s="16" t="s">
        <v>141</v>
      </c>
      <c r="BK257" s="136">
        <f>ROUND(I257*H257,2)</f>
        <v>0</v>
      </c>
      <c r="BL257" s="16" t="s">
        <v>242</v>
      </c>
      <c r="BM257" s="135" t="s">
        <v>422</v>
      </c>
    </row>
    <row r="258" spans="2:51" s="12" customFormat="1" ht="11.25">
      <c r="B258" s="141"/>
      <c r="D258" s="142" t="s">
        <v>145</v>
      </c>
      <c r="F258" s="144" t="s">
        <v>423</v>
      </c>
      <c r="H258" s="145">
        <v>88.55</v>
      </c>
      <c r="I258" s="146"/>
      <c r="L258" s="141"/>
      <c r="M258" s="147"/>
      <c r="T258" s="148"/>
      <c r="AT258" s="143" t="s">
        <v>145</v>
      </c>
      <c r="AU258" s="143" t="s">
        <v>141</v>
      </c>
      <c r="AV258" s="12" t="s">
        <v>141</v>
      </c>
      <c r="AW258" s="12" t="s">
        <v>4</v>
      </c>
      <c r="AX258" s="12" t="s">
        <v>80</v>
      </c>
      <c r="AY258" s="143" t="s">
        <v>133</v>
      </c>
    </row>
    <row r="259" spans="2:65" s="1" customFormat="1" ht="44.25" customHeight="1">
      <c r="B259" s="31"/>
      <c r="C259" s="123" t="s">
        <v>424</v>
      </c>
      <c r="D259" s="123" t="s">
        <v>136</v>
      </c>
      <c r="E259" s="124" t="s">
        <v>425</v>
      </c>
      <c r="F259" s="125" t="s">
        <v>426</v>
      </c>
      <c r="G259" s="126" t="s">
        <v>327</v>
      </c>
      <c r="H259" s="127">
        <v>122</v>
      </c>
      <c r="I259" s="128"/>
      <c r="J259" s="129">
        <f>ROUND(I259*H259,2)</f>
        <v>0</v>
      </c>
      <c r="K259" s="130"/>
      <c r="L259" s="31"/>
      <c r="M259" s="131" t="s">
        <v>28</v>
      </c>
      <c r="N259" s="132" t="s">
        <v>46</v>
      </c>
      <c r="P259" s="133">
        <f>O259*H259</f>
        <v>0</v>
      </c>
      <c r="Q259" s="133">
        <v>0</v>
      </c>
      <c r="R259" s="133">
        <f>Q259*H259</f>
        <v>0</v>
      </c>
      <c r="S259" s="133">
        <v>0</v>
      </c>
      <c r="T259" s="134">
        <f>S259*H259</f>
        <v>0</v>
      </c>
      <c r="AR259" s="135" t="s">
        <v>242</v>
      </c>
      <c r="AT259" s="135" t="s">
        <v>136</v>
      </c>
      <c r="AU259" s="135" t="s">
        <v>141</v>
      </c>
      <c r="AY259" s="16" t="s">
        <v>133</v>
      </c>
      <c r="BE259" s="136">
        <f>IF(N259="základní",J259,0)</f>
        <v>0</v>
      </c>
      <c r="BF259" s="136">
        <f>IF(N259="snížená",J259,0)</f>
        <v>0</v>
      </c>
      <c r="BG259" s="136">
        <f>IF(N259="zákl. přenesená",J259,0)</f>
        <v>0</v>
      </c>
      <c r="BH259" s="136">
        <f>IF(N259="sníž. přenesená",J259,0)</f>
        <v>0</v>
      </c>
      <c r="BI259" s="136">
        <f>IF(N259="nulová",J259,0)</f>
        <v>0</v>
      </c>
      <c r="BJ259" s="16" t="s">
        <v>141</v>
      </c>
      <c r="BK259" s="136">
        <f>ROUND(I259*H259,2)</f>
        <v>0</v>
      </c>
      <c r="BL259" s="16" t="s">
        <v>242</v>
      </c>
      <c r="BM259" s="135" t="s">
        <v>427</v>
      </c>
    </row>
    <row r="260" spans="2:47" s="1" customFormat="1" ht="11.25">
      <c r="B260" s="31"/>
      <c r="D260" s="137" t="s">
        <v>143</v>
      </c>
      <c r="F260" s="138" t="s">
        <v>428</v>
      </c>
      <c r="I260" s="139"/>
      <c r="L260" s="31"/>
      <c r="M260" s="140"/>
      <c r="T260" s="52"/>
      <c r="AT260" s="16" t="s">
        <v>143</v>
      </c>
      <c r="AU260" s="16" t="s">
        <v>141</v>
      </c>
    </row>
    <row r="261" spans="2:65" s="1" customFormat="1" ht="37.9" customHeight="1">
      <c r="B261" s="31"/>
      <c r="C261" s="155" t="s">
        <v>429</v>
      </c>
      <c r="D261" s="155" t="s">
        <v>249</v>
      </c>
      <c r="E261" s="156" t="s">
        <v>430</v>
      </c>
      <c r="F261" s="157" t="s">
        <v>431</v>
      </c>
      <c r="G261" s="158" t="s">
        <v>327</v>
      </c>
      <c r="H261" s="159">
        <v>140.3</v>
      </c>
      <c r="I261" s="160"/>
      <c r="J261" s="161">
        <f>ROUND(I261*H261,2)</f>
        <v>0</v>
      </c>
      <c r="K261" s="162"/>
      <c r="L261" s="163"/>
      <c r="M261" s="164" t="s">
        <v>28</v>
      </c>
      <c r="N261" s="165" t="s">
        <v>46</v>
      </c>
      <c r="P261" s="133">
        <f>O261*H261</f>
        <v>0</v>
      </c>
      <c r="Q261" s="133">
        <v>0.00012</v>
      </c>
      <c r="R261" s="133">
        <f>Q261*H261</f>
        <v>0.016836</v>
      </c>
      <c r="S261" s="133">
        <v>0</v>
      </c>
      <c r="T261" s="134">
        <f>S261*H261</f>
        <v>0</v>
      </c>
      <c r="AR261" s="135" t="s">
        <v>344</v>
      </c>
      <c r="AT261" s="135" t="s">
        <v>249</v>
      </c>
      <c r="AU261" s="135" t="s">
        <v>141</v>
      </c>
      <c r="AY261" s="16" t="s">
        <v>133</v>
      </c>
      <c r="BE261" s="136">
        <f>IF(N261="základní",J261,0)</f>
        <v>0</v>
      </c>
      <c r="BF261" s="136">
        <f>IF(N261="snížená",J261,0)</f>
        <v>0</v>
      </c>
      <c r="BG261" s="136">
        <f>IF(N261="zákl. přenesená",J261,0)</f>
        <v>0</v>
      </c>
      <c r="BH261" s="136">
        <f>IF(N261="sníž. přenesená",J261,0)</f>
        <v>0</v>
      </c>
      <c r="BI261" s="136">
        <f>IF(N261="nulová",J261,0)</f>
        <v>0</v>
      </c>
      <c r="BJ261" s="16" t="s">
        <v>141</v>
      </c>
      <c r="BK261" s="136">
        <f>ROUND(I261*H261,2)</f>
        <v>0</v>
      </c>
      <c r="BL261" s="16" t="s">
        <v>242</v>
      </c>
      <c r="BM261" s="135" t="s">
        <v>432</v>
      </c>
    </row>
    <row r="262" spans="2:51" s="12" customFormat="1" ht="11.25">
      <c r="B262" s="141"/>
      <c r="D262" s="142" t="s">
        <v>145</v>
      </c>
      <c r="F262" s="144" t="s">
        <v>433</v>
      </c>
      <c r="H262" s="145">
        <v>140.3</v>
      </c>
      <c r="I262" s="146"/>
      <c r="L262" s="141"/>
      <c r="M262" s="147"/>
      <c r="T262" s="148"/>
      <c r="AT262" s="143" t="s">
        <v>145</v>
      </c>
      <c r="AU262" s="143" t="s">
        <v>141</v>
      </c>
      <c r="AV262" s="12" t="s">
        <v>141</v>
      </c>
      <c r="AW262" s="12" t="s">
        <v>4</v>
      </c>
      <c r="AX262" s="12" t="s">
        <v>80</v>
      </c>
      <c r="AY262" s="143" t="s">
        <v>133</v>
      </c>
    </row>
    <row r="263" spans="2:65" s="1" customFormat="1" ht="44.25" customHeight="1">
      <c r="B263" s="31"/>
      <c r="C263" s="123" t="s">
        <v>434</v>
      </c>
      <c r="D263" s="123" t="s">
        <v>136</v>
      </c>
      <c r="E263" s="124" t="s">
        <v>425</v>
      </c>
      <c r="F263" s="125" t="s">
        <v>426</v>
      </c>
      <c r="G263" s="126" t="s">
        <v>327</v>
      </c>
      <c r="H263" s="127">
        <v>55</v>
      </c>
      <c r="I263" s="128"/>
      <c r="J263" s="129">
        <f>ROUND(I263*H263,2)</f>
        <v>0</v>
      </c>
      <c r="K263" s="130"/>
      <c r="L263" s="31"/>
      <c r="M263" s="131" t="s">
        <v>28</v>
      </c>
      <c r="N263" s="132" t="s">
        <v>46</v>
      </c>
      <c r="P263" s="133">
        <f>O263*H263</f>
        <v>0</v>
      </c>
      <c r="Q263" s="133">
        <v>0</v>
      </c>
      <c r="R263" s="133">
        <f>Q263*H263</f>
        <v>0</v>
      </c>
      <c r="S263" s="133">
        <v>0</v>
      </c>
      <c r="T263" s="134">
        <f>S263*H263</f>
        <v>0</v>
      </c>
      <c r="AR263" s="135" t="s">
        <v>242</v>
      </c>
      <c r="AT263" s="135" t="s">
        <v>136</v>
      </c>
      <c r="AU263" s="135" t="s">
        <v>141</v>
      </c>
      <c r="AY263" s="16" t="s">
        <v>133</v>
      </c>
      <c r="BE263" s="136">
        <f>IF(N263="základní",J263,0)</f>
        <v>0</v>
      </c>
      <c r="BF263" s="136">
        <f>IF(N263="snížená",J263,0)</f>
        <v>0</v>
      </c>
      <c r="BG263" s="136">
        <f>IF(N263="zákl. přenesená",J263,0)</f>
        <v>0</v>
      </c>
      <c r="BH263" s="136">
        <f>IF(N263="sníž. přenesená",J263,0)</f>
        <v>0</v>
      </c>
      <c r="BI263" s="136">
        <f>IF(N263="nulová",J263,0)</f>
        <v>0</v>
      </c>
      <c r="BJ263" s="16" t="s">
        <v>141</v>
      </c>
      <c r="BK263" s="136">
        <f>ROUND(I263*H263,2)</f>
        <v>0</v>
      </c>
      <c r="BL263" s="16" t="s">
        <v>242</v>
      </c>
      <c r="BM263" s="135" t="s">
        <v>435</v>
      </c>
    </row>
    <row r="264" spans="2:47" s="1" customFormat="1" ht="11.25">
      <c r="B264" s="31"/>
      <c r="D264" s="137" t="s">
        <v>143</v>
      </c>
      <c r="F264" s="138" t="s">
        <v>428</v>
      </c>
      <c r="I264" s="139"/>
      <c r="L264" s="31"/>
      <c r="M264" s="140"/>
      <c r="T264" s="52"/>
      <c r="AT264" s="16" t="s">
        <v>143</v>
      </c>
      <c r="AU264" s="16" t="s">
        <v>141</v>
      </c>
    </row>
    <row r="265" spans="2:65" s="1" customFormat="1" ht="37.9" customHeight="1">
      <c r="B265" s="31"/>
      <c r="C265" s="155" t="s">
        <v>436</v>
      </c>
      <c r="D265" s="155" t="s">
        <v>249</v>
      </c>
      <c r="E265" s="156" t="s">
        <v>437</v>
      </c>
      <c r="F265" s="157" t="s">
        <v>438</v>
      </c>
      <c r="G265" s="158" t="s">
        <v>327</v>
      </c>
      <c r="H265" s="159">
        <v>63.25</v>
      </c>
      <c r="I265" s="160"/>
      <c r="J265" s="161">
        <f>ROUND(I265*H265,2)</f>
        <v>0</v>
      </c>
      <c r="K265" s="162"/>
      <c r="L265" s="163"/>
      <c r="M265" s="164" t="s">
        <v>28</v>
      </c>
      <c r="N265" s="165" t="s">
        <v>46</v>
      </c>
      <c r="P265" s="133">
        <f>O265*H265</f>
        <v>0</v>
      </c>
      <c r="Q265" s="133">
        <v>0.00016</v>
      </c>
      <c r="R265" s="133">
        <f>Q265*H265</f>
        <v>0.01012</v>
      </c>
      <c r="S265" s="133">
        <v>0</v>
      </c>
      <c r="T265" s="134">
        <f>S265*H265</f>
        <v>0</v>
      </c>
      <c r="AR265" s="135" t="s">
        <v>344</v>
      </c>
      <c r="AT265" s="135" t="s">
        <v>249</v>
      </c>
      <c r="AU265" s="135" t="s">
        <v>141</v>
      </c>
      <c r="AY265" s="16" t="s">
        <v>133</v>
      </c>
      <c r="BE265" s="136">
        <f>IF(N265="základní",J265,0)</f>
        <v>0</v>
      </c>
      <c r="BF265" s="136">
        <f>IF(N265="snížená",J265,0)</f>
        <v>0</v>
      </c>
      <c r="BG265" s="136">
        <f>IF(N265="zákl. přenesená",J265,0)</f>
        <v>0</v>
      </c>
      <c r="BH265" s="136">
        <f>IF(N265="sníž. přenesená",J265,0)</f>
        <v>0</v>
      </c>
      <c r="BI265" s="136">
        <f>IF(N265="nulová",J265,0)</f>
        <v>0</v>
      </c>
      <c r="BJ265" s="16" t="s">
        <v>141</v>
      </c>
      <c r="BK265" s="136">
        <f>ROUND(I265*H265,2)</f>
        <v>0</v>
      </c>
      <c r="BL265" s="16" t="s">
        <v>242</v>
      </c>
      <c r="BM265" s="135" t="s">
        <v>439</v>
      </c>
    </row>
    <row r="266" spans="2:51" s="12" customFormat="1" ht="11.25">
      <c r="B266" s="141"/>
      <c r="D266" s="142" t="s">
        <v>145</v>
      </c>
      <c r="F266" s="144" t="s">
        <v>440</v>
      </c>
      <c r="H266" s="145">
        <v>63.25</v>
      </c>
      <c r="I266" s="146"/>
      <c r="L266" s="141"/>
      <c r="M266" s="147"/>
      <c r="T266" s="148"/>
      <c r="AT266" s="143" t="s">
        <v>145</v>
      </c>
      <c r="AU266" s="143" t="s">
        <v>141</v>
      </c>
      <c r="AV266" s="12" t="s">
        <v>141</v>
      </c>
      <c r="AW266" s="12" t="s">
        <v>4</v>
      </c>
      <c r="AX266" s="12" t="s">
        <v>80</v>
      </c>
      <c r="AY266" s="143" t="s">
        <v>133</v>
      </c>
    </row>
    <row r="267" spans="2:65" s="1" customFormat="1" ht="44.25" customHeight="1">
      <c r="B267" s="31"/>
      <c r="C267" s="123" t="s">
        <v>441</v>
      </c>
      <c r="D267" s="123" t="s">
        <v>136</v>
      </c>
      <c r="E267" s="124" t="s">
        <v>442</v>
      </c>
      <c r="F267" s="125" t="s">
        <v>443</v>
      </c>
      <c r="G267" s="126" t="s">
        <v>327</v>
      </c>
      <c r="H267" s="127">
        <v>77</v>
      </c>
      <c r="I267" s="128"/>
      <c r="J267" s="129">
        <f>ROUND(I267*H267,2)</f>
        <v>0</v>
      </c>
      <c r="K267" s="130"/>
      <c r="L267" s="31"/>
      <c r="M267" s="131" t="s">
        <v>28</v>
      </c>
      <c r="N267" s="132" t="s">
        <v>46</v>
      </c>
      <c r="P267" s="133">
        <f>O267*H267</f>
        <v>0</v>
      </c>
      <c r="Q267" s="133">
        <v>0</v>
      </c>
      <c r="R267" s="133">
        <f>Q267*H267</f>
        <v>0</v>
      </c>
      <c r="S267" s="133">
        <v>0</v>
      </c>
      <c r="T267" s="134">
        <f>S267*H267</f>
        <v>0</v>
      </c>
      <c r="AR267" s="135" t="s">
        <v>242</v>
      </c>
      <c r="AT267" s="135" t="s">
        <v>136</v>
      </c>
      <c r="AU267" s="135" t="s">
        <v>141</v>
      </c>
      <c r="AY267" s="16" t="s">
        <v>133</v>
      </c>
      <c r="BE267" s="136">
        <f>IF(N267="základní",J267,0)</f>
        <v>0</v>
      </c>
      <c r="BF267" s="136">
        <f>IF(N267="snížená",J267,0)</f>
        <v>0</v>
      </c>
      <c r="BG267" s="136">
        <f>IF(N267="zákl. přenesená",J267,0)</f>
        <v>0</v>
      </c>
      <c r="BH267" s="136">
        <f>IF(N267="sníž. přenesená",J267,0)</f>
        <v>0</v>
      </c>
      <c r="BI267" s="136">
        <f>IF(N267="nulová",J267,0)</f>
        <v>0</v>
      </c>
      <c r="BJ267" s="16" t="s">
        <v>141</v>
      </c>
      <c r="BK267" s="136">
        <f>ROUND(I267*H267,2)</f>
        <v>0</v>
      </c>
      <c r="BL267" s="16" t="s">
        <v>242</v>
      </c>
      <c r="BM267" s="135" t="s">
        <v>444</v>
      </c>
    </row>
    <row r="268" spans="2:47" s="1" customFormat="1" ht="11.25">
      <c r="B268" s="31"/>
      <c r="D268" s="137" t="s">
        <v>143</v>
      </c>
      <c r="F268" s="138" t="s">
        <v>445</v>
      </c>
      <c r="I268" s="139"/>
      <c r="L268" s="31"/>
      <c r="M268" s="140"/>
      <c r="T268" s="52"/>
      <c r="AT268" s="16" t="s">
        <v>143</v>
      </c>
      <c r="AU268" s="16" t="s">
        <v>141</v>
      </c>
    </row>
    <row r="269" spans="2:65" s="1" customFormat="1" ht="37.9" customHeight="1">
      <c r="B269" s="31"/>
      <c r="C269" s="155" t="s">
        <v>446</v>
      </c>
      <c r="D269" s="155" t="s">
        <v>249</v>
      </c>
      <c r="E269" s="156" t="s">
        <v>447</v>
      </c>
      <c r="F269" s="157" t="s">
        <v>448</v>
      </c>
      <c r="G269" s="158" t="s">
        <v>327</v>
      </c>
      <c r="H269" s="159">
        <v>88.55</v>
      </c>
      <c r="I269" s="160"/>
      <c r="J269" s="161">
        <f>ROUND(I269*H269,2)</f>
        <v>0</v>
      </c>
      <c r="K269" s="162"/>
      <c r="L269" s="163"/>
      <c r="M269" s="164" t="s">
        <v>28</v>
      </c>
      <c r="N269" s="165" t="s">
        <v>46</v>
      </c>
      <c r="P269" s="133">
        <f>O269*H269</f>
        <v>0</v>
      </c>
      <c r="Q269" s="133">
        <v>0.00086</v>
      </c>
      <c r="R269" s="133">
        <f>Q269*H269</f>
        <v>0.076153</v>
      </c>
      <c r="S269" s="133">
        <v>0</v>
      </c>
      <c r="T269" s="134">
        <f>S269*H269</f>
        <v>0</v>
      </c>
      <c r="AR269" s="135" t="s">
        <v>344</v>
      </c>
      <c r="AT269" s="135" t="s">
        <v>249</v>
      </c>
      <c r="AU269" s="135" t="s">
        <v>141</v>
      </c>
      <c r="AY269" s="16" t="s">
        <v>133</v>
      </c>
      <c r="BE269" s="136">
        <f>IF(N269="základní",J269,0)</f>
        <v>0</v>
      </c>
      <c r="BF269" s="136">
        <f>IF(N269="snížená",J269,0)</f>
        <v>0</v>
      </c>
      <c r="BG269" s="136">
        <f>IF(N269="zákl. přenesená",J269,0)</f>
        <v>0</v>
      </c>
      <c r="BH269" s="136">
        <f>IF(N269="sníž. přenesená",J269,0)</f>
        <v>0</v>
      </c>
      <c r="BI269" s="136">
        <f>IF(N269="nulová",J269,0)</f>
        <v>0</v>
      </c>
      <c r="BJ269" s="16" t="s">
        <v>141</v>
      </c>
      <c r="BK269" s="136">
        <f>ROUND(I269*H269,2)</f>
        <v>0</v>
      </c>
      <c r="BL269" s="16" t="s">
        <v>242</v>
      </c>
      <c r="BM269" s="135" t="s">
        <v>449</v>
      </c>
    </row>
    <row r="270" spans="2:51" s="12" customFormat="1" ht="11.25">
      <c r="B270" s="141"/>
      <c r="D270" s="142" t="s">
        <v>145</v>
      </c>
      <c r="F270" s="144" t="s">
        <v>423</v>
      </c>
      <c r="H270" s="145">
        <v>88.55</v>
      </c>
      <c r="I270" s="146"/>
      <c r="L270" s="141"/>
      <c r="M270" s="147"/>
      <c r="T270" s="148"/>
      <c r="AT270" s="143" t="s">
        <v>145</v>
      </c>
      <c r="AU270" s="143" t="s">
        <v>141</v>
      </c>
      <c r="AV270" s="12" t="s">
        <v>141</v>
      </c>
      <c r="AW270" s="12" t="s">
        <v>4</v>
      </c>
      <c r="AX270" s="12" t="s">
        <v>80</v>
      </c>
      <c r="AY270" s="143" t="s">
        <v>133</v>
      </c>
    </row>
    <row r="271" spans="2:65" s="1" customFormat="1" ht="33" customHeight="1">
      <c r="B271" s="31"/>
      <c r="C271" s="123" t="s">
        <v>450</v>
      </c>
      <c r="D271" s="123" t="s">
        <v>136</v>
      </c>
      <c r="E271" s="124" t="s">
        <v>451</v>
      </c>
      <c r="F271" s="125" t="s">
        <v>452</v>
      </c>
      <c r="G271" s="126" t="s">
        <v>150</v>
      </c>
      <c r="H271" s="127">
        <v>6</v>
      </c>
      <c r="I271" s="128"/>
      <c r="J271" s="129">
        <f>ROUND(I271*H271,2)</f>
        <v>0</v>
      </c>
      <c r="K271" s="130"/>
      <c r="L271" s="31"/>
      <c r="M271" s="131" t="s">
        <v>28</v>
      </c>
      <c r="N271" s="132" t="s">
        <v>46</v>
      </c>
      <c r="P271" s="133">
        <f>O271*H271</f>
        <v>0</v>
      </c>
      <c r="Q271" s="133">
        <v>0</v>
      </c>
      <c r="R271" s="133">
        <f>Q271*H271</f>
        <v>0</v>
      </c>
      <c r="S271" s="133">
        <v>0</v>
      </c>
      <c r="T271" s="134">
        <f>S271*H271</f>
        <v>0</v>
      </c>
      <c r="AR271" s="135" t="s">
        <v>242</v>
      </c>
      <c r="AT271" s="135" t="s">
        <v>136</v>
      </c>
      <c r="AU271" s="135" t="s">
        <v>141</v>
      </c>
      <c r="AY271" s="16" t="s">
        <v>133</v>
      </c>
      <c r="BE271" s="136">
        <f>IF(N271="základní",J271,0)</f>
        <v>0</v>
      </c>
      <c r="BF271" s="136">
        <f>IF(N271="snížená",J271,0)</f>
        <v>0</v>
      </c>
      <c r="BG271" s="136">
        <f>IF(N271="zákl. přenesená",J271,0)</f>
        <v>0</v>
      </c>
      <c r="BH271" s="136">
        <f>IF(N271="sníž. přenesená",J271,0)</f>
        <v>0</v>
      </c>
      <c r="BI271" s="136">
        <f>IF(N271="nulová",J271,0)</f>
        <v>0</v>
      </c>
      <c r="BJ271" s="16" t="s">
        <v>141</v>
      </c>
      <c r="BK271" s="136">
        <f>ROUND(I271*H271,2)</f>
        <v>0</v>
      </c>
      <c r="BL271" s="16" t="s">
        <v>242</v>
      </c>
      <c r="BM271" s="135" t="s">
        <v>453</v>
      </c>
    </row>
    <row r="272" spans="2:47" s="1" customFormat="1" ht="11.25">
      <c r="B272" s="31"/>
      <c r="D272" s="137" t="s">
        <v>143</v>
      </c>
      <c r="F272" s="138" t="s">
        <v>454</v>
      </c>
      <c r="I272" s="139"/>
      <c r="L272" s="31"/>
      <c r="M272" s="140"/>
      <c r="T272" s="52"/>
      <c r="AT272" s="16" t="s">
        <v>143</v>
      </c>
      <c r="AU272" s="16" t="s">
        <v>141</v>
      </c>
    </row>
    <row r="273" spans="2:65" s="1" customFormat="1" ht="16.5" customHeight="1">
      <c r="B273" s="31"/>
      <c r="C273" s="155" t="s">
        <v>455</v>
      </c>
      <c r="D273" s="155" t="s">
        <v>249</v>
      </c>
      <c r="E273" s="156" t="s">
        <v>456</v>
      </c>
      <c r="F273" s="157" t="s">
        <v>457</v>
      </c>
      <c r="G273" s="158" t="s">
        <v>150</v>
      </c>
      <c r="H273" s="159">
        <v>6</v>
      </c>
      <c r="I273" s="160"/>
      <c r="J273" s="161">
        <f>ROUND(I273*H273,2)</f>
        <v>0</v>
      </c>
      <c r="K273" s="162"/>
      <c r="L273" s="163"/>
      <c r="M273" s="164" t="s">
        <v>28</v>
      </c>
      <c r="N273" s="165" t="s">
        <v>46</v>
      </c>
      <c r="P273" s="133">
        <f>O273*H273</f>
        <v>0</v>
      </c>
      <c r="Q273" s="133">
        <v>5E-05</v>
      </c>
      <c r="R273" s="133">
        <f>Q273*H273</f>
        <v>0.00030000000000000003</v>
      </c>
      <c r="S273" s="133">
        <v>0</v>
      </c>
      <c r="T273" s="134">
        <f>S273*H273</f>
        <v>0</v>
      </c>
      <c r="AR273" s="135" t="s">
        <v>344</v>
      </c>
      <c r="AT273" s="135" t="s">
        <v>249</v>
      </c>
      <c r="AU273" s="135" t="s">
        <v>141</v>
      </c>
      <c r="AY273" s="16" t="s">
        <v>133</v>
      </c>
      <c r="BE273" s="136">
        <f>IF(N273="základní",J273,0)</f>
        <v>0</v>
      </c>
      <c r="BF273" s="136">
        <f>IF(N273="snížená",J273,0)</f>
        <v>0</v>
      </c>
      <c r="BG273" s="136">
        <f>IF(N273="zákl. přenesená",J273,0)</f>
        <v>0</v>
      </c>
      <c r="BH273" s="136">
        <f>IF(N273="sníž. přenesená",J273,0)</f>
        <v>0</v>
      </c>
      <c r="BI273" s="136">
        <f>IF(N273="nulová",J273,0)</f>
        <v>0</v>
      </c>
      <c r="BJ273" s="16" t="s">
        <v>141</v>
      </c>
      <c r="BK273" s="136">
        <f>ROUND(I273*H273,2)</f>
        <v>0</v>
      </c>
      <c r="BL273" s="16" t="s">
        <v>242</v>
      </c>
      <c r="BM273" s="135" t="s">
        <v>458</v>
      </c>
    </row>
    <row r="274" spans="2:65" s="1" customFormat="1" ht="33" customHeight="1">
      <c r="B274" s="31"/>
      <c r="C274" s="123" t="s">
        <v>459</v>
      </c>
      <c r="D274" s="123" t="s">
        <v>136</v>
      </c>
      <c r="E274" s="124" t="s">
        <v>460</v>
      </c>
      <c r="F274" s="125" t="s">
        <v>461</v>
      </c>
      <c r="G274" s="126" t="s">
        <v>150</v>
      </c>
      <c r="H274" s="127">
        <v>4</v>
      </c>
      <c r="I274" s="128"/>
      <c r="J274" s="129">
        <f>ROUND(I274*H274,2)</f>
        <v>0</v>
      </c>
      <c r="K274" s="130"/>
      <c r="L274" s="31"/>
      <c r="M274" s="131" t="s">
        <v>28</v>
      </c>
      <c r="N274" s="132" t="s">
        <v>46</v>
      </c>
      <c r="P274" s="133">
        <f>O274*H274</f>
        <v>0</v>
      </c>
      <c r="Q274" s="133">
        <v>0</v>
      </c>
      <c r="R274" s="133">
        <f>Q274*H274</f>
        <v>0</v>
      </c>
      <c r="S274" s="133">
        <v>0</v>
      </c>
      <c r="T274" s="134">
        <f>S274*H274</f>
        <v>0</v>
      </c>
      <c r="AR274" s="135" t="s">
        <v>242</v>
      </c>
      <c r="AT274" s="135" t="s">
        <v>136</v>
      </c>
      <c r="AU274" s="135" t="s">
        <v>141</v>
      </c>
      <c r="AY274" s="16" t="s">
        <v>133</v>
      </c>
      <c r="BE274" s="136">
        <f>IF(N274="základní",J274,0)</f>
        <v>0</v>
      </c>
      <c r="BF274" s="136">
        <f>IF(N274="snížená",J274,0)</f>
        <v>0</v>
      </c>
      <c r="BG274" s="136">
        <f>IF(N274="zákl. přenesená",J274,0)</f>
        <v>0</v>
      </c>
      <c r="BH274" s="136">
        <f>IF(N274="sníž. přenesená",J274,0)</f>
        <v>0</v>
      </c>
      <c r="BI274" s="136">
        <f>IF(N274="nulová",J274,0)</f>
        <v>0</v>
      </c>
      <c r="BJ274" s="16" t="s">
        <v>141</v>
      </c>
      <c r="BK274" s="136">
        <f>ROUND(I274*H274,2)</f>
        <v>0</v>
      </c>
      <c r="BL274" s="16" t="s">
        <v>242</v>
      </c>
      <c r="BM274" s="135" t="s">
        <v>462</v>
      </c>
    </row>
    <row r="275" spans="2:47" s="1" customFormat="1" ht="11.25">
      <c r="B275" s="31"/>
      <c r="D275" s="137" t="s">
        <v>143</v>
      </c>
      <c r="F275" s="138" t="s">
        <v>463</v>
      </c>
      <c r="I275" s="139"/>
      <c r="L275" s="31"/>
      <c r="M275" s="140"/>
      <c r="T275" s="52"/>
      <c r="AT275" s="16" t="s">
        <v>143</v>
      </c>
      <c r="AU275" s="16" t="s">
        <v>141</v>
      </c>
    </row>
    <row r="276" spans="2:65" s="1" customFormat="1" ht="16.5" customHeight="1">
      <c r="B276" s="31"/>
      <c r="C276" s="155" t="s">
        <v>464</v>
      </c>
      <c r="D276" s="155" t="s">
        <v>249</v>
      </c>
      <c r="E276" s="156" t="s">
        <v>465</v>
      </c>
      <c r="F276" s="157" t="s">
        <v>466</v>
      </c>
      <c r="G276" s="158" t="s">
        <v>150</v>
      </c>
      <c r="H276" s="159">
        <v>4</v>
      </c>
      <c r="I276" s="160"/>
      <c r="J276" s="161">
        <f>ROUND(I276*H276,2)</f>
        <v>0</v>
      </c>
      <c r="K276" s="162"/>
      <c r="L276" s="163"/>
      <c r="M276" s="164" t="s">
        <v>28</v>
      </c>
      <c r="N276" s="165" t="s">
        <v>46</v>
      </c>
      <c r="P276" s="133">
        <f>O276*H276</f>
        <v>0</v>
      </c>
      <c r="Q276" s="133">
        <v>5E-05</v>
      </c>
      <c r="R276" s="133">
        <f>Q276*H276</f>
        <v>0.0002</v>
      </c>
      <c r="S276" s="133">
        <v>0</v>
      </c>
      <c r="T276" s="134">
        <f>S276*H276</f>
        <v>0</v>
      </c>
      <c r="AR276" s="135" t="s">
        <v>344</v>
      </c>
      <c r="AT276" s="135" t="s">
        <v>249</v>
      </c>
      <c r="AU276" s="135" t="s">
        <v>141</v>
      </c>
      <c r="AY276" s="16" t="s">
        <v>133</v>
      </c>
      <c r="BE276" s="136">
        <f>IF(N276="základní",J276,0)</f>
        <v>0</v>
      </c>
      <c r="BF276" s="136">
        <f>IF(N276="snížená",J276,0)</f>
        <v>0</v>
      </c>
      <c r="BG276" s="136">
        <f>IF(N276="zákl. přenesená",J276,0)</f>
        <v>0</v>
      </c>
      <c r="BH276" s="136">
        <f>IF(N276="sníž. přenesená",J276,0)</f>
        <v>0</v>
      </c>
      <c r="BI276" s="136">
        <f>IF(N276="nulová",J276,0)</f>
        <v>0</v>
      </c>
      <c r="BJ276" s="16" t="s">
        <v>141</v>
      </c>
      <c r="BK276" s="136">
        <f>ROUND(I276*H276,2)</f>
        <v>0</v>
      </c>
      <c r="BL276" s="16" t="s">
        <v>242</v>
      </c>
      <c r="BM276" s="135" t="s">
        <v>467</v>
      </c>
    </row>
    <row r="277" spans="2:65" s="1" customFormat="1" ht="49.15" customHeight="1">
      <c r="B277" s="31"/>
      <c r="C277" s="123" t="s">
        <v>468</v>
      </c>
      <c r="D277" s="123" t="s">
        <v>136</v>
      </c>
      <c r="E277" s="124" t="s">
        <v>469</v>
      </c>
      <c r="F277" s="125" t="s">
        <v>470</v>
      </c>
      <c r="G277" s="126" t="s">
        <v>150</v>
      </c>
      <c r="H277" s="127">
        <v>1</v>
      </c>
      <c r="I277" s="128"/>
      <c r="J277" s="129">
        <f>ROUND(I277*H277,2)</f>
        <v>0</v>
      </c>
      <c r="K277" s="130"/>
      <c r="L277" s="31"/>
      <c r="M277" s="131" t="s">
        <v>28</v>
      </c>
      <c r="N277" s="132" t="s">
        <v>46</v>
      </c>
      <c r="P277" s="133">
        <f>O277*H277</f>
        <v>0</v>
      </c>
      <c r="Q277" s="133">
        <v>0</v>
      </c>
      <c r="R277" s="133">
        <f>Q277*H277</f>
        <v>0</v>
      </c>
      <c r="S277" s="133">
        <v>0</v>
      </c>
      <c r="T277" s="134">
        <f>S277*H277</f>
        <v>0</v>
      </c>
      <c r="AR277" s="135" t="s">
        <v>242</v>
      </c>
      <c r="AT277" s="135" t="s">
        <v>136</v>
      </c>
      <c r="AU277" s="135" t="s">
        <v>141</v>
      </c>
      <c r="AY277" s="16" t="s">
        <v>133</v>
      </c>
      <c r="BE277" s="136">
        <f>IF(N277="základní",J277,0)</f>
        <v>0</v>
      </c>
      <c r="BF277" s="136">
        <f>IF(N277="snížená",J277,0)</f>
        <v>0</v>
      </c>
      <c r="BG277" s="136">
        <f>IF(N277="zákl. přenesená",J277,0)</f>
        <v>0</v>
      </c>
      <c r="BH277" s="136">
        <f>IF(N277="sníž. přenesená",J277,0)</f>
        <v>0</v>
      </c>
      <c r="BI277" s="136">
        <f>IF(N277="nulová",J277,0)</f>
        <v>0</v>
      </c>
      <c r="BJ277" s="16" t="s">
        <v>141</v>
      </c>
      <c r="BK277" s="136">
        <f>ROUND(I277*H277,2)</f>
        <v>0</v>
      </c>
      <c r="BL277" s="16" t="s">
        <v>242</v>
      </c>
      <c r="BM277" s="135" t="s">
        <v>471</v>
      </c>
    </row>
    <row r="278" spans="2:47" s="1" customFormat="1" ht="11.25">
      <c r="B278" s="31"/>
      <c r="D278" s="137" t="s">
        <v>143</v>
      </c>
      <c r="F278" s="138" t="s">
        <v>472</v>
      </c>
      <c r="I278" s="139"/>
      <c r="L278" s="31"/>
      <c r="M278" s="140"/>
      <c r="T278" s="52"/>
      <c r="AT278" s="16" t="s">
        <v>143</v>
      </c>
      <c r="AU278" s="16" t="s">
        <v>141</v>
      </c>
    </row>
    <row r="279" spans="2:65" s="1" customFormat="1" ht="16.5" customHeight="1">
      <c r="B279" s="31"/>
      <c r="C279" s="155" t="s">
        <v>473</v>
      </c>
      <c r="D279" s="155" t="s">
        <v>249</v>
      </c>
      <c r="E279" s="156" t="s">
        <v>474</v>
      </c>
      <c r="F279" s="157" t="s">
        <v>475</v>
      </c>
      <c r="G279" s="158" t="s">
        <v>150</v>
      </c>
      <c r="H279" s="159">
        <v>1</v>
      </c>
      <c r="I279" s="160"/>
      <c r="J279" s="161">
        <f>ROUND(I279*H279,2)</f>
        <v>0</v>
      </c>
      <c r="K279" s="162"/>
      <c r="L279" s="163"/>
      <c r="M279" s="164" t="s">
        <v>28</v>
      </c>
      <c r="N279" s="165" t="s">
        <v>46</v>
      </c>
      <c r="P279" s="133">
        <f>O279*H279</f>
        <v>0</v>
      </c>
      <c r="Q279" s="133">
        <v>0.00012</v>
      </c>
      <c r="R279" s="133">
        <f>Q279*H279</f>
        <v>0.00012</v>
      </c>
      <c r="S279" s="133">
        <v>0</v>
      </c>
      <c r="T279" s="134">
        <f>S279*H279</f>
        <v>0</v>
      </c>
      <c r="AR279" s="135" t="s">
        <v>344</v>
      </c>
      <c r="AT279" s="135" t="s">
        <v>249</v>
      </c>
      <c r="AU279" s="135" t="s">
        <v>141</v>
      </c>
      <c r="AY279" s="16" t="s">
        <v>133</v>
      </c>
      <c r="BE279" s="136">
        <f>IF(N279="základní",J279,0)</f>
        <v>0</v>
      </c>
      <c r="BF279" s="136">
        <f>IF(N279="snížená",J279,0)</f>
        <v>0</v>
      </c>
      <c r="BG279" s="136">
        <f>IF(N279="zákl. přenesená",J279,0)</f>
        <v>0</v>
      </c>
      <c r="BH279" s="136">
        <f>IF(N279="sníž. přenesená",J279,0)</f>
        <v>0</v>
      </c>
      <c r="BI279" s="136">
        <f>IF(N279="nulová",J279,0)</f>
        <v>0</v>
      </c>
      <c r="BJ279" s="16" t="s">
        <v>141</v>
      </c>
      <c r="BK279" s="136">
        <f>ROUND(I279*H279,2)</f>
        <v>0</v>
      </c>
      <c r="BL279" s="16" t="s">
        <v>242</v>
      </c>
      <c r="BM279" s="135" t="s">
        <v>476</v>
      </c>
    </row>
    <row r="280" spans="2:65" s="1" customFormat="1" ht="55.5" customHeight="1">
      <c r="B280" s="31"/>
      <c r="C280" s="123" t="s">
        <v>477</v>
      </c>
      <c r="D280" s="123" t="s">
        <v>136</v>
      </c>
      <c r="E280" s="124" t="s">
        <v>478</v>
      </c>
      <c r="F280" s="125" t="s">
        <v>479</v>
      </c>
      <c r="G280" s="126" t="s">
        <v>150</v>
      </c>
      <c r="H280" s="127">
        <v>1</v>
      </c>
      <c r="I280" s="128"/>
      <c r="J280" s="129">
        <f>ROUND(I280*H280,2)</f>
        <v>0</v>
      </c>
      <c r="K280" s="130"/>
      <c r="L280" s="31"/>
      <c r="M280" s="131" t="s">
        <v>28</v>
      </c>
      <c r="N280" s="132" t="s">
        <v>46</v>
      </c>
      <c r="P280" s="133">
        <f>O280*H280</f>
        <v>0</v>
      </c>
      <c r="Q280" s="133">
        <v>0</v>
      </c>
      <c r="R280" s="133">
        <f>Q280*H280</f>
        <v>0</v>
      </c>
      <c r="S280" s="133">
        <v>0</v>
      </c>
      <c r="T280" s="134">
        <f>S280*H280</f>
        <v>0</v>
      </c>
      <c r="AR280" s="135" t="s">
        <v>242</v>
      </c>
      <c r="AT280" s="135" t="s">
        <v>136</v>
      </c>
      <c r="AU280" s="135" t="s">
        <v>141</v>
      </c>
      <c r="AY280" s="16" t="s">
        <v>133</v>
      </c>
      <c r="BE280" s="136">
        <f>IF(N280="základní",J280,0)</f>
        <v>0</v>
      </c>
      <c r="BF280" s="136">
        <f>IF(N280="snížená",J280,0)</f>
        <v>0</v>
      </c>
      <c r="BG280" s="136">
        <f>IF(N280="zákl. přenesená",J280,0)</f>
        <v>0</v>
      </c>
      <c r="BH280" s="136">
        <f>IF(N280="sníž. přenesená",J280,0)</f>
        <v>0</v>
      </c>
      <c r="BI280" s="136">
        <f>IF(N280="nulová",J280,0)</f>
        <v>0</v>
      </c>
      <c r="BJ280" s="16" t="s">
        <v>141</v>
      </c>
      <c r="BK280" s="136">
        <f>ROUND(I280*H280,2)</f>
        <v>0</v>
      </c>
      <c r="BL280" s="16" t="s">
        <v>242</v>
      </c>
      <c r="BM280" s="135" t="s">
        <v>480</v>
      </c>
    </row>
    <row r="281" spans="2:47" s="1" customFormat="1" ht="11.25">
      <c r="B281" s="31"/>
      <c r="D281" s="137" t="s">
        <v>143</v>
      </c>
      <c r="F281" s="138" t="s">
        <v>481</v>
      </c>
      <c r="I281" s="139"/>
      <c r="L281" s="31"/>
      <c r="M281" s="140"/>
      <c r="T281" s="52"/>
      <c r="AT281" s="16" t="s">
        <v>143</v>
      </c>
      <c r="AU281" s="16" t="s">
        <v>141</v>
      </c>
    </row>
    <row r="282" spans="2:65" s="1" customFormat="1" ht="16.5" customHeight="1">
      <c r="B282" s="31"/>
      <c r="C282" s="155" t="s">
        <v>482</v>
      </c>
      <c r="D282" s="155" t="s">
        <v>249</v>
      </c>
      <c r="E282" s="156" t="s">
        <v>483</v>
      </c>
      <c r="F282" s="157" t="s">
        <v>484</v>
      </c>
      <c r="G282" s="158" t="s">
        <v>150</v>
      </c>
      <c r="H282" s="159">
        <v>1</v>
      </c>
      <c r="I282" s="160"/>
      <c r="J282" s="161">
        <f>ROUND(I282*H282,2)</f>
        <v>0</v>
      </c>
      <c r="K282" s="162"/>
      <c r="L282" s="163"/>
      <c r="M282" s="164" t="s">
        <v>28</v>
      </c>
      <c r="N282" s="165" t="s">
        <v>46</v>
      </c>
      <c r="P282" s="133">
        <f>O282*H282</f>
        <v>0</v>
      </c>
      <c r="Q282" s="133">
        <v>0.00011</v>
      </c>
      <c r="R282" s="133">
        <f>Q282*H282</f>
        <v>0.00011</v>
      </c>
      <c r="S282" s="133">
        <v>0</v>
      </c>
      <c r="T282" s="134">
        <f>S282*H282</f>
        <v>0</v>
      </c>
      <c r="AR282" s="135" t="s">
        <v>344</v>
      </c>
      <c r="AT282" s="135" t="s">
        <v>249</v>
      </c>
      <c r="AU282" s="135" t="s">
        <v>141</v>
      </c>
      <c r="AY282" s="16" t="s">
        <v>133</v>
      </c>
      <c r="BE282" s="136">
        <f>IF(N282="základní",J282,0)</f>
        <v>0</v>
      </c>
      <c r="BF282" s="136">
        <f>IF(N282="snížená",J282,0)</f>
        <v>0</v>
      </c>
      <c r="BG282" s="136">
        <f>IF(N282="zákl. přenesená",J282,0)</f>
        <v>0</v>
      </c>
      <c r="BH282" s="136">
        <f>IF(N282="sníž. přenesená",J282,0)</f>
        <v>0</v>
      </c>
      <c r="BI282" s="136">
        <f>IF(N282="nulová",J282,0)</f>
        <v>0</v>
      </c>
      <c r="BJ282" s="16" t="s">
        <v>141</v>
      </c>
      <c r="BK282" s="136">
        <f>ROUND(I282*H282,2)</f>
        <v>0</v>
      </c>
      <c r="BL282" s="16" t="s">
        <v>242</v>
      </c>
      <c r="BM282" s="135" t="s">
        <v>485</v>
      </c>
    </row>
    <row r="283" spans="2:65" s="1" customFormat="1" ht="33" customHeight="1">
      <c r="B283" s="31"/>
      <c r="C283" s="123" t="s">
        <v>486</v>
      </c>
      <c r="D283" s="123" t="s">
        <v>136</v>
      </c>
      <c r="E283" s="124" t="s">
        <v>487</v>
      </c>
      <c r="F283" s="125" t="s">
        <v>488</v>
      </c>
      <c r="G283" s="126" t="s">
        <v>150</v>
      </c>
      <c r="H283" s="127">
        <v>1</v>
      </c>
      <c r="I283" s="128"/>
      <c r="J283" s="129">
        <f>ROUND(I283*H283,2)</f>
        <v>0</v>
      </c>
      <c r="K283" s="130"/>
      <c r="L283" s="31"/>
      <c r="M283" s="131" t="s">
        <v>28</v>
      </c>
      <c r="N283" s="132" t="s">
        <v>46</v>
      </c>
      <c r="P283" s="133">
        <f>O283*H283</f>
        <v>0</v>
      </c>
      <c r="Q283" s="133">
        <v>0</v>
      </c>
      <c r="R283" s="133">
        <f>Q283*H283</f>
        <v>0</v>
      </c>
      <c r="S283" s="133">
        <v>0</v>
      </c>
      <c r="T283" s="134">
        <f>S283*H283</f>
        <v>0</v>
      </c>
      <c r="AR283" s="135" t="s">
        <v>242</v>
      </c>
      <c r="AT283" s="135" t="s">
        <v>136</v>
      </c>
      <c r="AU283" s="135" t="s">
        <v>141</v>
      </c>
      <c r="AY283" s="16" t="s">
        <v>133</v>
      </c>
      <c r="BE283" s="136">
        <f>IF(N283="základní",J283,0)</f>
        <v>0</v>
      </c>
      <c r="BF283" s="136">
        <f>IF(N283="snížená",J283,0)</f>
        <v>0</v>
      </c>
      <c r="BG283" s="136">
        <f>IF(N283="zákl. přenesená",J283,0)</f>
        <v>0</v>
      </c>
      <c r="BH283" s="136">
        <f>IF(N283="sníž. přenesená",J283,0)</f>
        <v>0</v>
      </c>
      <c r="BI283" s="136">
        <f>IF(N283="nulová",J283,0)</f>
        <v>0</v>
      </c>
      <c r="BJ283" s="16" t="s">
        <v>141</v>
      </c>
      <c r="BK283" s="136">
        <f>ROUND(I283*H283,2)</f>
        <v>0</v>
      </c>
      <c r="BL283" s="16" t="s">
        <v>242</v>
      </c>
      <c r="BM283" s="135" t="s">
        <v>489</v>
      </c>
    </row>
    <row r="284" spans="2:47" s="1" customFormat="1" ht="11.25">
      <c r="B284" s="31"/>
      <c r="D284" s="137" t="s">
        <v>143</v>
      </c>
      <c r="F284" s="138" t="s">
        <v>490</v>
      </c>
      <c r="I284" s="139"/>
      <c r="L284" s="31"/>
      <c r="M284" s="140"/>
      <c r="T284" s="52"/>
      <c r="AT284" s="16" t="s">
        <v>143</v>
      </c>
      <c r="AU284" s="16" t="s">
        <v>141</v>
      </c>
    </row>
    <row r="285" spans="2:65" s="1" customFormat="1" ht="16.5" customHeight="1">
      <c r="B285" s="31"/>
      <c r="C285" s="155" t="s">
        <v>491</v>
      </c>
      <c r="D285" s="155" t="s">
        <v>249</v>
      </c>
      <c r="E285" s="156" t="s">
        <v>492</v>
      </c>
      <c r="F285" s="157" t="s">
        <v>493</v>
      </c>
      <c r="G285" s="158" t="s">
        <v>150</v>
      </c>
      <c r="H285" s="159">
        <v>1</v>
      </c>
      <c r="I285" s="160"/>
      <c r="J285" s="161">
        <f>ROUND(I285*H285,2)</f>
        <v>0</v>
      </c>
      <c r="K285" s="162"/>
      <c r="L285" s="163"/>
      <c r="M285" s="164" t="s">
        <v>28</v>
      </c>
      <c r="N285" s="165" t="s">
        <v>46</v>
      </c>
      <c r="P285" s="133">
        <f>O285*H285</f>
        <v>0</v>
      </c>
      <c r="Q285" s="133">
        <v>0.0032</v>
      </c>
      <c r="R285" s="133">
        <f>Q285*H285</f>
        <v>0.0032</v>
      </c>
      <c r="S285" s="133">
        <v>0</v>
      </c>
      <c r="T285" s="134">
        <f>S285*H285</f>
        <v>0</v>
      </c>
      <c r="AR285" s="135" t="s">
        <v>344</v>
      </c>
      <c r="AT285" s="135" t="s">
        <v>249</v>
      </c>
      <c r="AU285" s="135" t="s">
        <v>141</v>
      </c>
      <c r="AY285" s="16" t="s">
        <v>133</v>
      </c>
      <c r="BE285" s="136">
        <f>IF(N285="základní",J285,0)</f>
        <v>0</v>
      </c>
      <c r="BF285" s="136">
        <f>IF(N285="snížená",J285,0)</f>
        <v>0</v>
      </c>
      <c r="BG285" s="136">
        <f>IF(N285="zákl. přenesená",J285,0)</f>
        <v>0</v>
      </c>
      <c r="BH285" s="136">
        <f>IF(N285="sníž. přenesená",J285,0)</f>
        <v>0</v>
      </c>
      <c r="BI285" s="136">
        <f>IF(N285="nulová",J285,0)</f>
        <v>0</v>
      </c>
      <c r="BJ285" s="16" t="s">
        <v>141</v>
      </c>
      <c r="BK285" s="136">
        <f>ROUND(I285*H285,2)</f>
        <v>0</v>
      </c>
      <c r="BL285" s="16" t="s">
        <v>242</v>
      </c>
      <c r="BM285" s="135" t="s">
        <v>494</v>
      </c>
    </row>
    <row r="286" spans="2:65" s="1" customFormat="1" ht="37.9" customHeight="1">
      <c r="B286" s="31"/>
      <c r="C286" s="123" t="s">
        <v>495</v>
      </c>
      <c r="D286" s="123" t="s">
        <v>136</v>
      </c>
      <c r="E286" s="124" t="s">
        <v>496</v>
      </c>
      <c r="F286" s="125" t="s">
        <v>497</v>
      </c>
      <c r="G286" s="126" t="s">
        <v>150</v>
      </c>
      <c r="H286" s="127">
        <v>2</v>
      </c>
      <c r="I286" s="128"/>
      <c r="J286" s="129">
        <f>ROUND(I286*H286,2)</f>
        <v>0</v>
      </c>
      <c r="K286" s="130"/>
      <c r="L286" s="31"/>
      <c r="M286" s="131" t="s">
        <v>28</v>
      </c>
      <c r="N286" s="132" t="s">
        <v>46</v>
      </c>
      <c r="P286" s="133">
        <f>O286*H286</f>
        <v>0</v>
      </c>
      <c r="Q286" s="133">
        <v>0</v>
      </c>
      <c r="R286" s="133">
        <f>Q286*H286</f>
        <v>0</v>
      </c>
      <c r="S286" s="133">
        <v>0</v>
      </c>
      <c r="T286" s="134">
        <f>S286*H286</f>
        <v>0</v>
      </c>
      <c r="AR286" s="135" t="s">
        <v>242</v>
      </c>
      <c r="AT286" s="135" t="s">
        <v>136</v>
      </c>
      <c r="AU286" s="135" t="s">
        <v>141</v>
      </c>
      <c r="AY286" s="16" t="s">
        <v>133</v>
      </c>
      <c r="BE286" s="136">
        <f>IF(N286="základní",J286,0)</f>
        <v>0</v>
      </c>
      <c r="BF286" s="136">
        <f>IF(N286="snížená",J286,0)</f>
        <v>0</v>
      </c>
      <c r="BG286" s="136">
        <f>IF(N286="zákl. přenesená",J286,0)</f>
        <v>0</v>
      </c>
      <c r="BH286" s="136">
        <f>IF(N286="sníž. přenesená",J286,0)</f>
        <v>0</v>
      </c>
      <c r="BI286" s="136">
        <f>IF(N286="nulová",J286,0)</f>
        <v>0</v>
      </c>
      <c r="BJ286" s="16" t="s">
        <v>141</v>
      </c>
      <c r="BK286" s="136">
        <f>ROUND(I286*H286,2)</f>
        <v>0</v>
      </c>
      <c r="BL286" s="16" t="s">
        <v>242</v>
      </c>
      <c r="BM286" s="135" t="s">
        <v>498</v>
      </c>
    </row>
    <row r="287" spans="2:47" s="1" customFormat="1" ht="11.25">
      <c r="B287" s="31"/>
      <c r="D287" s="137" t="s">
        <v>143</v>
      </c>
      <c r="F287" s="138" t="s">
        <v>499</v>
      </c>
      <c r="I287" s="139"/>
      <c r="L287" s="31"/>
      <c r="M287" s="140"/>
      <c r="T287" s="52"/>
      <c r="AT287" s="16" t="s">
        <v>143</v>
      </c>
      <c r="AU287" s="16" t="s">
        <v>141</v>
      </c>
    </row>
    <row r="288" spans="2:65" s="1" customFormat="1" ht="16.5" customHeight="1">
      <c r="B288" s="31"/>
      <c r="C288" s="155" t="s">
        <v>500</v>
      </c>
      <c r="D288" s="155" t="s">
        <v>249</v>
      </c>
      <c r="E288" s="156" t="s">
        <v>501</v>
      </c>
      <c r="F288" s="157" t="s">
        <v>502</v>
      </c>
      <c r="G288" s="158" t="s">
        <v>150</v>
      </c>
      <c r="H288" s="159">
        <v>2</v>
      </c>
      <c r="I288" s="160"/>
      <c r="J288" s="161">
        <f>ROUND(I288*H288,2)</f>
        <v>0</v>
      </c>
      <c r="K288" s="162"/>
      <c r="L288" s="163"/>
      <c r="M288" s="164" t="s">
        <v>28</v>
      </c>
      <c r="N288" s="165" t="s">
        <v>46</v>
      </c>
      <c r="P288" s="133">
        <f>O288*H288</f>
        <v>0</v>
      </c>
      <c r="Q288" s="133">
        <v>0.0001</v>
      </c>
      <c r="R288" s="133">
        <f>Q288*H288</f>
        <v>0.0002</v>
      </c>
      <c r="S288" s="133">
        <v>0</v>
      </c>
      <c r="T288" s="134">
        <f>S288*H288</f>
        <v>0</v>
      </c>
      <c r="AR288" s="135" t="s">
        <v>344</v>
      </c>
      <c r="AT288" s="135" t="s">
        <v>249</v>
      </c>
      <c r="AU288" s="135" t="s">
        <v>141</v>
      </c>
      <c r="AY288" s="16" t="s">
        <v>133</v>
      </c>
      <c r="BE288" s="136">
        <f>IF(N288="základní",J288,0)</f>
        <v>0</v>
      </c>
      <c r="BF288" s="136">
        <f>IF(N288="snížená",J288,0)</f>
        <v>0</v>
      </c>
      <c r="BG288" s="136">
        <f>IF(N288="zákl. přenesená",J288,0)</f>
        <v>0</v>
      </c>
      <c r="BH288" s="136">
        <f>IF(N288="sníž. přenesená",J288,0)</f>
        <v>0</v>
      </c>
      <c r="BI288" s="136">
        <f>IF(N288="nulová",J288,0)</f>
        <v>0</v>
      </c>
      <c r="BJ288" s="16" t="s">
        <v>141</v>
      </c>
      <c r="BK288" s="136">
        <f>ROUND(I288*H288,2)</f>
        <v>0</v>
      </c>
      <c r="BL288" s="16" t="s">
        <v>242</v>
      </c>
      <c r="BM288" s="135" t="s">
        <v>503</v>
      </c>
    </row>
    <row r="289" spans="2:65" s="1" customFormat="1" ht="37.9" customHeight="1">
      <c r="B289" s="31"/>
      <c r="C289" s="123" t="s">
        <v>504</v>
      </c>
      <c r="D289" s="123" t="s">
        <v>136</v>
      </c>
      <c r="E289" s="124" t="s">
        <v>505</v>
      </c>
      <c r="F289" s="125" t="s">
        <v>506</v>
      </c>
      <c r="G289" s="126" t="s">
        <v>150</v>
      </c>
      <c r="H289" s="127">
        <v>8</v>
      </c>
      <c r="I289" s="128"/>
      <c r="J289" s="129">
        <f>ROUND(I289*H289,2)</f>
        <v>0</v>
      </c>
      <c r="K289" s="130"/>
      <c r="L289" s="31"/>
      <c r="M289" s="131" t="s">
        <v>28</v>
      </c>
      <c r="N289" s="132" t="s">
        <v>46</v>
      </c>
      <c r="P289" s="133">
        <f>O289*H289</f>
        <v>0</v>
      </c>
      <c r="Q289" s="133">
        <v>0</v>
      </c>
      <c r="R289" s="133">
        <f>Q289*H289</f>
        <v>0</v>
      </c>
      <c r="S289" s="133">
        <v>0</v>
      </c>
      <c r="T289" s="134">
        <f>S289*H289</f>
        <v>0</v>
      </c>
      <c r="AR289" s="135" t="s">
        <v>242</v>
      </c>
      <c r="AT289" s="135" t="s">
        <v>136</v>
      </c>
      <c r="AU289" s="135" t="s">
        <v>141</v>
      </c>
      <c r="AY289" s="16" t="s">
        <v>133</v>
      </c>
      <c r="BE289" s="136">
        <f>IF(N289="základní",J289,0)</f>
        <v>0</v>
      </c>
      <c r="BF289" s="136">
        <f>IF(N289="snížená",J289,0)</f>
        <v>0</v>
      </c>
      <c r="BG289" s="136">
        <f>IF(N289="zákl. přenesená",J289,0)</f>
        <v>0</v>
      </c>
      <c r="BH289" s="136">
        <f>IF(N289="sníž. přenesená",J289,0)</f>
        <v>0</v>
      </c>
      <c r="BI289" s="136">
        <f>IF(N289="nulová",J289,0)</f>
        <v>0</v>
      </c>
      <c r="BJ289" s="16" t="s">
        <v>141</v>
      </c>
      <c r="BK289" s="136">
        <f>ROUND(I289*H289,2)</f>
        <v>0</v>
      </c>
      <c r="BL289" s="16" t="s">
        <v>242</v>
      </c>
      <c r="BM289" s="135" t="s">
        <v>507</v>
      </c>
    </row>
    <row r="290" spans="2:47" s="1" customFormat="1" ht="11.25">
      <c r="B290" s="31"/>
      <c r="D290" s="137" t="s">
        <v>143</v>
      </c>
      <c r="F290" s="138" t="s">
        <v>508</v>
      </c>
      <c r="I290" s="139"/>
      <c r="L290" s="31"/>
      <c r="M290" s="140"/>
      <c r="T290" s="52"/>
      <c r="AT290" s="16" t="s">
        <v>143</v>
      </c>
      <c r="AU290" s="16" t="s">
        <v>141</v>
      </c>
    </row>
    <row r="291" spans="2:65" s="1" customFormat="1" ht="16.5" customHeight="1">
      <c r="B291" s="31"/>
      <c r="C291" s="155" t="s">
        <v>509</v>
      </c>
      <c r="D291" s="155" t="s">
        <v>249</v>
      </c>
      <c r="E291" s="156" t="s">
        <v>510</v>
      </c>
      <c r="F291" s="157" t="s">
        <v>511</v>
      </c>
      <c r="G291" s="158" t="s">
        <v>150</v>
      </c>
      <c r="H291" s="159">
        <v>6</v>
      </c>
      <c r="I291" s="160"/>
      <c r="J291" s="161">
        <f>ROUND(I291*H291,2)</f>
        <v>0</v>
      </c>
      <c r="K291" s="162"/>
      <c r="L291" s="163"/>
      <c r="M291" s="164" t="s">
        <v>28</v>
      </c>
      <c r="N291" s="165" t="s">
        <v>46</v>
      </c>
      <c r="P291" s="133">
        <f>O291*H291</f>
        <v>0</v>
      </c>
      <c r="Q291" s="133">
        <v>0.002</v>
      </c>
      <c r="R291" s="133">
        <f>Q291*H291</f>
        <v>0.012</v>
      </c>
      <c r="S291" s="133">
        <v>0</v>
      </c>
      <c r="T291" s="134">
        <f>S291*H291</f>
        <v>0</v>
      </c>
      <c r="AR291" s="135" t="s">
        <v>344</v>
      </c>
      <c r="AT291" s="135" t="s">
        <v>249</v>
      </c>
      <c r="AU291" s="135" t="s">
        <v>141</v>
      </c>
      <c r="AY291" s="16" t="s">
        <v>133</v>
      </c>
      <c r="BE291" s="136">
        <f>IF(N291="základní",J291,0)</f>
        <v>0</v>
      </c>
      <c r="BF291" s="136">
        <f>IF(N291="snížená",J291,0)</f>
        <v>0</v>
      </c>
      <c r="BG291" s="136">
        <f>IF(N291="zákl. přenesená",J291,0)</f>
        <v>0</v>
      </c>
      <c r="BH291" s="136">
        <f>IF(N291="sníž. přenesená",J291,0)</f>
        <v>0</v>
      </c>
      <c r="BI291" s="136">
        <f>IF(N291="nulová",J291,0)</f>
        <v>0</v>
      </c>
      <c r="BJ291" s="16" t="s">
        <v>141</v>
      </c>
      <c r="BK291" s="136">
        <f>ROUND(I291*H291,2)</f>
        <v>0</v>
      </c>
      <c r="BL291" s="16" t="s">
        <v>242</v>
      </c>
      <c r="BM291" s="135" t="s">
        <v>512</v>
      </c>
    </row>
    <row r="292" spans="2:65" s="1" customFormat="1" ht="16.5" customHeight="1">
      <c r="B292" s="31"/>
      <c r="C292" s="155" t="s">
        <v>513</v>
      </c>
      <c r="D292" s="155" t="s">
        <v>249</v>
      </c>
      <c r="E292" s="156" t="s">
        <v>514</v>
      </c>
      <c r="F292" s="157" t="s">
        <v>515</v>
      </c>
      <c r="G292" s="158" t="s">
        <v>150</v>
      </c>
      <c r="H292" s="159">
        <v>2</v>
      </c>
      <c r="I292" s="160"/>
      <c r="J292" s="161">
        <f>ROUND(I292*H292,2)</f>
        <v>0</v>
      </c>
      <c r="K292" s="162"/>
      <c r="L292" s="163"/>
      <c r="M292" s="164" t="s">
        <v>28</v>
      </c>
      <c r="N292" s="165" t="s">
        <v>46</v>
      </c>
      <c r="P292" s="133">
        <f>O292*H292</f>
        <v>0</v>
      </c>
      <c r="Q292" s="133">
        <v>0.0021</v>
      </c>
      <c r="R292" s="133">
        <f>Q292*H292</f>
        <v>0.0042</v>
      </c>
      <c r="S292" s="133">
        <v>0</v>
      </c>
      <c r="T292" s="134">
        <f>S292*H292</f>
        <v>0</v>
      </c>
      <c r="AR292" s="135" t="s">
        <v>344</v>
      </c>
      <c r="AT292" s="135" t="s">
        <v>249</v>
      </c>
      <c r="AU292" s="135" t="s">
        <v>141</v>
      </c>
      <c r="AY292" s="16" t="s">
        <v>133</v>
      </c>
      <c r="BE292" s="136">
        <f>IF(N292="základní",J292,0)</f>
        <v>0</v>
      </c>
      <c r="BF292" s="136">
        <f>IF(N292="snížená",J292,0)</f>
        <v>0</v>
      </c>
      <c r="BG292" s="136">
        <f>IF(N292="zákl. přenesená",J292,0)</f>
        <v>0</v>
      </c>
      <c r="BH292" s="136">
        <f>IF(N292="sníž. přenesená",J292,0)</f>
        <v>0</v>
      </c>
      <c r="BI292" s="136">
        <f>IF(N292="nulová",J292,0)</f>
        <v>0</v>
      </c>
      <c r="BJ292" s="16" t="s">
        <v>141</v>
      </c>
      <c r="BK292" s="136">
        <f>ROUND(I292*H292,2)</f>
        <v>0</v>
      </c>
      <c r="BL292" s="16" t="s">
        <v>242</v>
      </c>
      <c r="BM292" s="135" t="s">
        <v>516</v>
      </c>
    </row>
    <row r="293" spans="2:65" s="1" customFormat="1" ht="44.25" customHeight="1">
      <c r="B293" s="31"/>
      <c r="C293" s="123" t="s">
        <v>517</v>
      </c>
      <c r="D293" s="123" t="s">
        <v>136</v>
      </c>
      <c r="E293" s="124" t="s">
        <v>518</v>
      </c>
      <c r="F293" s="125" t="s">
        <v>519</v>
      </c>
      <c r="G293" s="126" t="s">
        <v>150</v>
      </c>
      <c r="H293" s="127">
        <v>1</v>
      </c>
      <c r="I293" s="128"/>
      <c r="J293" s="129">
        <f>ROUND(I293*H293,2)</f>
        <v>0</v>
      </c>
      <c r="K293" s="130"/>
      <c r="L293" s="31"/>
      <c r="M293" s="131" t="s">
        <v>28</v>
      </c>
      <c r="N293" s="132" t="s">
        <v>46</v>
      </c>
      <c r="P293" s="133">
        <f>O293*H293</f>
        <v>0</v>
      </c>
      <c r="Q293" s="133">
        <v>0</v>
      </c>
      <c r="R293" s="133">
        <f>Q293*H293</f>
        <v>0</v>
      </c>
      <c r="S293" s="133">
        <v>0</v>
      </c>
      <c r="T293" s="134">
        <f>S293*H293</f>
        <v>0</v>
      </c>
      <c r="AR293" s="135" t="s">
        <v>242</v>
      </c>
      <c r="AT293" s="135" t="s">
        <v>136</v>
      </c>
      <c r="AU293" s="135" t="s">
        <v>141</v>
      </c>
      <c r="AY293" s="16" t="s">
        <v>133</v>
      </c>
      <c r="BE293" s="136">
        <f>IF(N293="základní",J293,0)</f>
        <v>0</v>
      </c>
      <c r="BF293" s="136">
        <f>IF(N293="snížená",J293,0)</f>
        <v>0</v>
      </c>
      <c r="BG293" s="136">
        <f>IF(N293="zákl. přenesená",J293,0)</f>
        <v>0</v>
      </c>
      <c r="BH293" s="136">
        <f>IF(N293="sníž. přenesená",J293,0)</f>
        <v>0</v>
      </c>
      <c r="BI293" s="136">
        <f>IF(N293="nulová",J293,0)</f>
        <v>0</v>
      </c>
      <c r="BJ293" s="16" t="s">
        <v>141</v>
      </c>
      <c r="BK293" s="136">
        <f>ROUND(I293*H293,2)</f>
        <v>0</v>
      </c>
      <c r="BL293" s="16" t="s">
        <v>242</v>
      </c>
      <c r="BM293" s="135" t="s">
        <v>520</v>
      </c>
    </row>
    <row r="294" spans="2:47" s="1" customFormat="1" ht="11.25">
      <c r="B294" s="31"/>
      <c r="D294" s="137" t="s">
        <v>143</v>
      </c>
      <c r="F294" s="138" t="s">
        <v>521</v>
      </c>
      <c r="I294" s="139"/>
      <c r="L294" s="31"/>
      <c r="M294" s="140"/>
      <c r="T294" s="52"/>
      <c r="AT294" s="16" t="s">
        <v>143</v>
      </c>
      <c r="AU294" s="16" t="s">
        <v>141</v>
      </c>
    </row>
    <row r="295" spans="2:65" s="1" customFormat="1" ht="55.5" customHeight="1">
      <c r="B295" s="31"/>
      <c r="C295" s="123" t="s">
        <v>522</v>
      </c>
      <c r="D295" s="123" t="s">
        <v>136</v>
      </c>
      <c r="E295" s="124" t="s">
        <v>523</v>
      </c>
      <c r="F295" s="125" t="s">
        <v>524</v>
      </c>
      <c r="G295" s="126" t="s">
        <v>327</v>
      </c>
      <c r="H295" s="127">
        <v>26</v>
      </c>
      <c r="I295" s="128"/>
      <c r="J295" s="129">
        <f>ROUND(I295*H295,2)</f>
        <v>0</v>
      </c>
      <c r="K295" s="130"/>
      <c r="L295" s="31"/>
      <c r="M295" s="131" t="s">
        <v>28</v>
      </c>
      <c r="N295" s="132" t="s">
        <v>46</v>
      </c>
      <c r="P295" s="133">
        <f>O295*H295</f>
        <v>0</v>
      </c>
      <c r="Q295" s="133">
        <v>0</v>
      </c>
      <c r="R295" s="133">
        <f>Q295*H295</f>
        <v>0</v>
      </c>
      <c r="S295" s="133">
        <v>0</v>
      </c>
      <c r="T295" s="134">
        <f>S295*H295</f>
        <v>0</v>
      </c>
      <c r="AR295" s="135" t="s">
        <v>242</v>
      </c>
      <c r="AT295" s="135" t="s">
        <v>136</v>
      </c>
      <c r="AU295" s="135" t="s">
        <v>141</v>
      </c>
      <c r="AY295" s="16" t="s">
        <v>133</v>
      </c>
      <c r="BE295" s="136">
        <f>IF(N295="základní",J295,0)</f>
        <v>0</v>
      </c>
      <c r="BF295" s="136">
        <f>IF(N295="snížená",J295,0)</f>
        <v>0</v>
      </c>
      <c r="BG295" s="136">
        <f>IF(N295="zákl. přenesená",J295,0)</f>
        <v>0</v>
      </c>
      <c r="BH295" s="136">
        <f>IF(N295="sníž. přenesená",J295,0)</f>
        <v>0</v>
      </c>
      <c r="BI295" s="136">
        <f>IF(N295="nulová",J295,0)</f>
        <v>0</v>
      </c>
      <c r="BJ295" s="16" t="s">
        <v>141</v>
      </c>
      <c r="BK295" s="136">
        <f>ROUND(I295*H295,2)</f>
        <v>0</v>
      </c>
      <c r="BL295" s="16" t="s">
        <v>242</v>
      </c>
      <c r="BM295" s="135" t="s">
        <v>525</v>
      </c>
    </row>
    <row r="296" spans="2:47" s="1" customFormat="1" ht="11.25">
      <c r="B296" s="31"/>
      <c r="D296" s="137" t="s">
        <v>143</v>
      </c>
      <c r="F296" s="138" t="s">
        <v>526</v>
      </c>
      <c r="I296" s="139"/>
      <c r="L296" s="31"/>
      <c r="M296" s="140"/>
      <c r="T296" s="52"/>
      <c r="AT296" s="16" t="s">
        <v>143</v>
      </c>
      <c r="AU296" s="16" t="s">
        <v>141</v>
      </c>
    </row>
    <row r="297" spans="2:65" s="1" customFormat="1" ht="24.2" customHeight="1">
      <c r="B297" s="31"/>
      <c r="C297" s="155" t="s">
        <v>527</v>
      </c>
      <c r="D297" s="155" t="s">
        <v>249</v>
      </c>
      <c r="E297" s="156" t="s">
        <v>528</v>
      </c>
      <c r="F297" s="157" t="s">
        <v>529</v>
      </c>
      <c r="G297" s="158" t="s">
        <v>327</v>
      </c>
      <c r="H297" s="159">
        <v>27.3</v>
      </c>
      <c r="I297" s="160"/>
      <c r="J297" s="161">
        <f>ROUND(I297*H297,2)</f>
        <v>0</v>
      </c>
      <c r="K297" s="162"/>
      <c r="L297" s="163"/>
      <c r="M297" s="164" t="s">
        <v>28</v>
      </c>
      <c r="N297" s="165" t="s">
        <v>46</v>
      </c>
      <c r="P297" s="133">
        <f>O297*H297</f>
        <v>0</v>
      </c>
      <c r="Q297" s="133">
        <v>0.00263</v>
      </c>
      <c r="R297" s="133">
        <f>Q297*H297</f>
        <v>0.071799</v>
      </c>
      <c r="S297" s="133">
        <v>0</v>
      </c>
      <c r="T297" s="134">
        <f>S297*H297</f>
        <v>0</v>
      </c>
      <c r="AR297" s="135" t="s">
        <v>344</v>
      </c>
      <c r="AT297" s="135" t="s">
        <v>249</v>
      </c>
      <c r="AU297" s="135" t="s">
        <v>141</v>
      </c>
      <c r="AY297" s="16" t="s">
        <v>133</v>
      </c>
      <c r="BE297" s="136">
        <f>IF(N297="základní",J297,0)</f>
        <v>0</v>
      </c>
      <c r="BF297" s="136">
        <f>IF(N297="snížená",J297,0)</f>
        <v>0</v>
      </c>
      <c r="BG297" s="136">
        <f>IF(N297="zákl. přenesená",J297,0)</f>
        <v>0</v>
      </c>
      <c r="BH297" s="136">
        <f>IF(N297="sníž. přenesená",J297,0)</f>
        <v>0</v>
      </c>
      <c r="BI297" s="136">
        <f>IF(N297="nulová",J297,0)</f>
        <v>0</v>
      </c>
      <c r="BJ297" s="16" t="s">
        <v>141</v>
      </c>
      <c r="BK297" s="136">
        <f>ROUND(I297*H297,2)</f>
        <v>0</v>
      </c>
      <c r="BL297" s="16" t="s">
        <v>242</v>
      </c>
      <c r="BM297" s="135" t="s">
        <v>530</v>
      </c>
    </row>
    <row r="298" spans="2:51" s="12" customFormat="1" ht="11.25">
      <c r="B298" s="141"/>
      <c r="D298" s="142" t="s">
        <v>145</v>
      </c>
      <c r="F298" s="144" t="s">
        <v>531</v>
      </c>
      <c r="H298" s="145">
        <v>27.3</v>
      </c>
      <c r="I298" s="146"/>
      <c r="L298" s="141"/>
      <c r="M298" s="147"/>
      <c r="T298" s="148"/>
      <c r="AT298" s="143" t="s">
        <v>145</v>
      </c>
      <c r="AU298" s="143" t="s">
        <v>141</v>
      </c>
      <c r="AV298" s="12" t="s">
        <v>141</v>
      </c>
      <c r="AW298" s="12" t="s">
        <v>4</v>
      </c>
      <c r="AX298" s="12" t="s">
        <v>80</v>
      </c>
      <c r="AY298" s="143" t="s">
        <v>133</v>
      </c>
    </row>
    <row r="299" spans="2:65" s="1" customFormat="1" ht="24.2" customHeight="1">
      <c r="B299" s="31"/>
      <c r="C299" s="155" t="s">
        <v>532</v>
      </c>
      <c r="D299" s="155" t="s">
        <v>249</v>
      </c>
      <c r="E299" s="156" t="s">
        <v>533</v>
      </c>
      <c r="F299" s="157" t="s">
        <v>534</v>
      </c>
      <c r="G299" s="158" t="s">
        <v>150</v>
      </c>
      <c r="H299" s="159">
        <v>16</v>
      </c>
      <c r="I299" s="160"/>
      <c r="J299" s="161">
        <f aca="true" t="shared" si="0" ref="J299:J304">ROUND(I299*H299,2)</f>
        <v>0</v>
      </c>
      <c r="K299" s="162"/>
      <c r="L299" s="163"/>
      <c r="M299" s="164" t="s">
        <v>28</v>
      </c>
      <c r="N299" s="165" t="s">
        <v>46</v>
      </c>
      <c r="P299" s="133">
        <f aca="true" t="shared" si="1" ref="P299:P304">O299*H299</f>
        <v>0</v>
      </c>
      <c r="Q299" s="133">
        <v>0.00106</v>
      </c>
      <c r="R299" s="133">
        <f aca="true" t="shared" si="2" ref="R299:R304">Q299*H299</f>
        <v>0.01696</v>
      </c>
      <c r="S299" s="133">
        <v>0</v>
      </c>
      <c r="T299" s="134">
        <f aca="true" t="shared" si="3" ref="T299:T304">S299*H299</f>
        <v>0</v>
      </c>
      <c r="AR299" s="135" t="s">
        <v>344</v>
      </c>
      <c r="AT299" s="135" t="s">
        <v>249</v>
      </c>
      <c r="AU299" s="135" t="s">
        <v>141</v>
      </c>
      <c r="AY299" s="16" t="s">
        <v>133</v>
      </c>
      <c r="BE299" s="136">
        <f aca="true" t="shared" si="4" ref="BE299:BE304">IF(N299="základní",J299,0)</f>
        <v>0</v>
      </c>
      <c r="BF299" s="136">
        <f aca="true" t="shared" si="5" ref="BF299:BF304">IF(N299="snížená",J299,0)</f>
        <v>0</v>
      </c>
      <c r="BG299" s="136">
        <f aca="true" t="shared" si="6" ref="BG299:BG304">IF(N299="zákl. přenesená",J299,0)</f>
        <v>0</v>
      </c>
      <c r="BH299" s="136">
        <f aca="true" t="shared" si="7" ref="BH299:BH304">IF(N299="sníž. přenesená",J299,0)</f>
        <v>0</v>
      </c>
      <c r="BI299" s="136">
        <f aca="true" t="shared" si="8" ref="BI299:BI304">IF(N299="nulová",J299,0)</f>
        <v>0</v>
      </c>
      <c r="BJ299" s="16" t="s">
        <v>141</v>
      </c>
      <c r="BK299" s="136">
        <f aca="true" t="shared" si="9" ref="BK299:BK304">ROUND(I299*H299,2)</f>
        <v>0</v>
      </c>
      <c r="BL299" s="16" t="s">
        <v>242</v>
      </c>
      <c r="BM299" s="135" t="s">
        <v>535</v>
      </c>
    </row>
    <row r="300" spans="2:65" s="1" customFormat="1" ht="24.2" customHeight="1">
      <c r="B300" s="31"/>
      <c r="C300" s="155" t="s">
        <v>536</v>
      </c>
      <c r="D300" s="155" t="s">
        <v>249</v>
      </c>
      <c r="E300" s="156" t="s">
        <v>537</v>
      </c>
      <c r="F300" s="157" t="s">
        <v>538</v>
      </c>
      <c r="G300" s="158" t="s">
        <v>150</v>
      </c>
      <c r="H300" s="159">
        <v>10</v>
      </c>
      <c r="I300" s="160"/>
      <c r="J300" s="161">
        <f t="shared" si="0"/>
        <v>0</v>
      </c>
      <c r="K300" s="162"/>
      <c r="L300" s="163"/>
      <c r="M300" s="164" t="s">
        <v>28</v>
      </c>
      <c r="N300" s="165" t="s">
        <v>46</v>
      </c>
      <c r="P300" s="133">
        <f t="shared" si="1"/>
        <v>0</v>
      </c>
      <c r="Q300" s="133">
        <v>0.00024</v>
      </c>
      <c r="R300" s="133">
        <f t="shared" si="2"/>
        <v>0.0024000000000000002</v>
      </c>
      <c r="S300" s="133">
        <v>0</v>
      </c>
      <c r="T300" s="134">
        <f t="shared" si="3"/>
        <v>0</v>
      </c>
      <c r="AR300" s="135" t="s">
        <v>344</v>
      </c>
      <c r="AT300" s="135" t="s">
        <v>249</v>
      </c>
      <c r="AU300" s="135" t="s">
        <v>141</v>
      </c>
      <c r="AY300" s="16" t="s">
        <v>133</v>
      </c>
      <c r="BE300" s="136">
        <f t="shared" si="4"/>
        <v>0</v>
      </c>
      <c r="BF300" s="136">
        <f t="shared" si="5"/>
        <v>0</v>
      </c>
      <c r="BG300" s="136">
        <f t="shared" si="6"/>
        <v>0</v>
      </c>
      <c r="BH300" s="136">
        <f t="shared" si="7"/>
        <v>0</v>
      </c>
      <c r="BI300" s="136">
        <f t="shared" si="8"/>
        <v>0</v>
      </c>
      <c r="BJ300" s="16" t="s">
        <v>141</v>
      </c>
      <c r="BK300" s="136">
        <f t="shared" si="9"/>
        <v>0</v>
      </c>
      <c r="BL300" s="16" t="s">
        <v>242</v>
      </c>
      <c r="BM300" s="135" t="s">
        <v>539</v>
      </c>
    </row>
    <row r="301" spans="2:65" s="1" customFormat="1" ht="24.2" customHeight="1">
      <c r="B301" s="31"/>
      <c r="C301" s="155" t="s">
        <v>540</v>
      </c>
      <c r="D301" s="155" t="s">
        <v>249</v>
      </c>
      <c r="E301" s="156" t="s">
        <v>541</v>
      </c>
      <c r="F301" s="157" t="s">
        <v>542</v>
      </c>
      <c r="G301" s="158" t="s">
        <v>150</v>
      </c>
      <c r="H301" s="159">
        <v>26</v>
      </c>
      <c r="I301" s="160"/>
      <c r="J301" s="161">
        <f t="shared" si="0"/>
        <v>0</v>
      </c>
      <c r="K301" s="162"/>
      <c r="L301" s="163"/>
      <c r="M301" s="164" t="s">
        <v>28</v>
      </c>
      <c r="N301" s="165" t="s">
        <v>46</v>
      </c>
      <c r="P301" s="133">
        <f t="shared" si="1"/>
        <v>0</v>
      </c>
      <c r="Q301" s="133">
        <v>0.00056</v>
      </c>
      <c r="R301" s="133">
        <f t="shared" si="2"/>
        <v>0.014559999999999998</v>
      </c>
      <c r="S301" s="133">
        <v>0</v>
      </c>
      <c r="T301" s="134">
        <f t="shared" si="3"/>
        <v>0</v>
      </c>
      <c r="AR301" s="135" t="s">
        <v>344</v>
      </c>
      <c r="AT301" s="135" t="s">
        <v>249</v>
      </c>
      <c r="AU301" s="135" t="s">
        <v>141</v>
      </c>
      <c r="AY301" s="16" t="s">
        <v>133</v>
      </c>
      <c r="BE301" s="136">
        <f t="shared" si="4"/>
        <v>0</v>
      </c>
      <c r="BF301" s="136">
        <f t="shared" si="5"/>
        <v>0</v>
      </c>
      <c r="BG301" s="136">
        <f t="shared" si="6"/>
        <v>0</v>
      </c>
      <c r="BH301" s="136">
        <f t="shared" si="7"/>
        <v>0</v>
      </c>
      <c r="BI301" s="136">
        <f t="shared" si="8"/>
        <v>0</v>
      </c>
      <c r="BJ301" s="16" t="s">
        <v>141</v>
      </c>
      <c r="BK301" s="136">
        <f t="shared" si="9"/>
        <v>0</v>
      </c>
      <c r="BL301" s="16" t="s">
        <v>242</v>
      </c>
      <c r="BM301" s="135" t="s">
        <v>543</v>
      </c>
    </row>
    <row r="302" spans="2:65" s="1" customFormat="1" ht="16.5" customHeight="1">
      <c r="B302" s="31"/>
      <c r="C302" s="155" t="s">
        <v>544</v>
      </c>
      <c r="D302" s="155" t="s">
        <v>249</v>
      </c>
      <c r="E302" s="156" t="s">
        <v>545</v>
      </c>
      <c r="F302" s="157" t="s">
        <v>546</v>
      </c>
      <c r="G302" s="158" t="s">
        <v>150</v>
      </c>
      <c r="H302" s="159">
        <v>254</v>
      </c>
      <c r="I302" s="160"/>
      <c r="J302" s="161">
        <f t="shared" si="0"/>
        <v>0</v>
      </c>
      <c r="K302" s="162"/>
      <c r="L302" s="163"/>
      <c r="M302" s="164" t="s">
        <v>28</v>
      </c>
      <c r="N302" s="165" t="s">
        <v>46</v>
      </c>
      <c r="P302" s="133">
        <f t="shared" si="1"/>
        <v>0</v>
      </c>
      <c r="Q302" s="133">
        <v>7E-05</v>
      </c>
      <c r="R302" s="133">
        <f t="shared" si="2"/>
        <v>0.017779999999999997</v>
      </c>
      <c r="S302" s="133">
        <v>0</v>
      </c>
      <c r="T302" s="134">
        <f t="shared" si="3"/>
        <v>0</v>
      </c>
      <c r="AR302" s="135" t="s">
        <v>344</v>
      </c>
      <c r="AT302" s="135" t="s">
        <v>249</v>
      </c>
      <c r="AU302" s="135" t="s">
        <v>141</v>
      </c>
      <c r="AY302" s="16" t="s">
        <v>133</v>
      </c>
      <c r="BE302" s="136">
        <f t="shared" si="4"/>
        <v>0</v>
      </c>
      <c r="BF302" s="136">
        <f t="shared" si="5"/>
        <v>0</v>
      </c>
      <c r="BG302" s="136">
        <f t="shared" si="6"/>
        <v>0</v>
      </c>
      <c r="BH302" s="136">
        <f t="shared" si="7"/>
        <v>0</v>
      </c>
      <c r="BI302" s="136">
        <f t="shared" si="8"/>
        <v>0</v>
      </c>
      <c r="BJ302" s="16" t="s">
        <v>141</v>
      </c>
      <c r="BK302" s="136">
        <f t="shared" si="9"/>
        <v>0</v>
      </c>
      <c r="BL302" s="16" t="s">
        <v>242</v>
      </c>
      <c r="BM302" s="135" t="s">
        <v>547</v>
      </c>
    </row>
    <row r="303" spans="2:65" s="1" customFormat="1" ht="16.5" customHeight="1">
      <c r="B303" s="31"/>
      <c r="C303" s="155" t="s">
        <v>548</v>
      </c>
      <c r="D303" s="155" t="s">
        <v>249</v>
      </c>
      <c r="E303" s="156" t="s">
        <v>549</v>
      </c>
      <c r="F303" s="157" t="s">
        <v>550</v>
      </c>
      <c r="G303" s="158" t="s">
        <v>150</v>
      </c>
      <c r="H303" s="159">
        <v>88</v>
      </c>
      <c r="I303" s="160"/>
      <c r="J303" s="161">
        <f t="shared" si="0"/>
        <v>0</v>
      </c>
      <c r="K303" s="162"/>
      <c r="L303" s="163"/>
      <c r="M303" s="164" t="s">
        <v>28</v>
      </c>
      <c r="N303" s="165" t="s">
        <v>46</v>
      </c>
      <c r="P303" s="133">
        <f t="shared" si="1"/>
        <v>0</v>
      </c>
      <c r="Q303" s="133">
        <v>9E-05</v>
      </c>
      <c r="R303" s="133">
        <f t="shared" si="2"/>
        <v>0.00792</v>
      </c>
      <c r="S303" s="133">
        <v>0</v>
      </c>
      <c r="T303" s="134">
        <f t="shared" si="3"/>
        <v>0</v>
      </c>
      <c r="AR303" s="135" t="s">
        <v>344</v>
      </c>
      <c r="AT303" s="135" t="s">
        <v>249</v>
      </c>
      <c r="AU303" s="135" t="s">
        <v>141</v>
      </c>
      <c r="AY303" s="16" t="s">
        <v>133</v>
      </c>
      <c r="BE303" s="136">
        <f t="shared" si="4"/>
        <v>0</v>
      </c>
      <c r="BF303" s="136">
        <f t="shared" si="5"/>
        <v>0</v>
      </c>
      <c r="BG303" s="136">
        <f t="shared" si="6"/>
        <v>0</v>
      </c>
      <c r="BH303" s="136">
        <f t="shared" si="7"/>
        <v>0</v>
      </c>
      <c r="BI303" s="136">
        <f t="shared" si="8"/>
        <v>0</v>
      </c>
      <c r="BJ303" s="16" t="s">
        <v>141</v>
      </c>
      <c r="BK303" s="136">
        <f t="shared" si="9"/>
        <v>0</v>
      </c>
      <c r="BL303" s="16" t="s">
        <v>242</v>
      </c>
      <c r="BM303" s="135" t="s">
        <v>551</v>
      </c>
    </row>
    <row r="304" spans="2:65" s="1" customFormat="1" ht="33" customHeight="1">
      <c r="B304" s="31"/>
      <c r="C304" s="123" t="s">
        <v>552</v>
      </c>
      <c r="D304" s="123" t="s">
        <v>136</v>
      </c>
      <c r="E304" s="124" t="s">
        <v>553</v>
      </c>
      <c r="F304" s="125" t="s">
        <v>554</v>
      </c>
      <c r="G304" s="126" t="s">
        <v>327</v>
      </c>
      <c r="H304" s="127">
        <v>3</v>
      </c>
      <c r="I304" s="128"/>
      <c r="J304" s="129">
        <f t="shared" si="0"/>
        <v>0</v>
      </c>
      <c r="K304" s="130"/>
      <c r="L304" s="31"/>
      <c r="M304" s="131" t="s">
        <v>28</v>
      </c>
      <c r="N304" s="132" t="s">
        <v>46</v>
      </c>
      <c r="P304" s="133">
        <f t="shared" si="1"/>
        <v>0</v>
      </c>
      <c r="Q304" s="133">
        <v>0</v>
      </c>
      <c r="R304" s="133">
        <f t="shared" si="2"/>
        <v>0</v>
      </c>
      <c r="S304" s="133">
        <v>0</v>
      </c>
      <c r="T304" s="134">
        <f t="shared" si="3"/>
        <v>0</v>
      </c>
      <c r="AR304" s="135" t="s">
        <v>242</v>
      </c>
      <c r="AT304" s="135" t="s">
        <v>136</v>
      </c>
      <c r="AU304" s="135" t="s">
        <v>141</v>
      </c>
      <c r="AY304" s="16" t="s">
        <v>133</v>
      </c>
      <c r="BE304" s="136">
        <f t="shared" si="4"/>
        <v>0</v>
      </c>
      <c r="BF304" s="136">
        <f t="shared" si="5"/>
        <v>0</v>
      </c>
      <c r="BG304" s="136">
        <f t="shared" si="6"/>
        <v>0</v>
      </c>
      <c r="BH304" s="136">
        <f t="shared" si="7"/>
        <v>0</v>
      </c>
      <c r="BI304" s="136">
        <f t="shared" si="8"/>
        <v>0</v>
      </c>
      <c r="BJ304" s="16" t="s">
        <v>141</v>
      </c>
      <c r="BK304" s="136">
        <f t="shared" si="9"/>
        <v>0</v>
      </c>
      <c r="BL304" s="16" t="s">
        <v>242</v>
      </c>
      <c r="BM304" s="135" t="s">
        <v>555</v>
      </c>
    </row>
    <row r="305" spans="2:47" s="1" customFormat="1" ht="11.25">
      <c r="B305" s="31"/>
      <c r="D305" s="137" t="s">
        <v>143</v>
      </c>
      <c r="F305" s="138" t="s">
        <v>556</v>
      </c>
      <c r="I305" s="139"/>
      <c r="L305" s="31"/>
      <c r="M305" s="140"/>
      <c r="T305" s="52"/>
      <c r="AT305" s="16" t="s">
        <v>143</v>
      </c>
      <c r="AU305" s="16" t="s">
        <v>141</v>
      </c>
    </row>
    <row r="306" spans="2:65" s="1" customFormat="1" ht="16.5" customHeight="1">
      <c r="B306" s="31"/>
      <c r="C306" s="155" t="s">
        <v>557</v>
      </c>
      <c r="D306" s="155" t="s">
        <v>249</v>
      </c>
      <c r="E306" s="156" t="s">
        <v>558</v>
      </c>
      <c r="F306" s="157" t="s">
        <v>559</v>
      </c>
      <c r="G306" s="158" t="s">
        <v>327</v>
      </c>
      <c r="H306" s="159">
        <v>3</v>
      </c>
      <c r="I306" s="160"/>
      <c r="J306" s="161">
        <f>ROUND(I306*H306,2)</f>
        <v>0</v>
      </c>
      <c r="K306" s="162"/>
      <c r="L306" s="163"/>
      <c r="M306" s="164" t="s">
        <v>28</v>
      </c>
      <c r="N306" s="165" t="s">
        <v>46</v>
      </c>
      <c r="P306" s="133">
        <f>O306*H306</f>
        <v>0</v>
      </c>
      <c r="Q306" s="133">
        <v>0.0035</v>
      </c>
      <c r="R306" s="133">
        <f>Q306*H306</f>
        <v>0.0105</v>
      </c>
      <c r="S306" s="133">
        <v>0</v>
      </c>
      <c r="T306" s="134">
        <f>S306*H306</f>
        <v>0</v>
      </c>
      <c r="AR306" s="135" t="s">
        <v>344</v>
      </c>
      <c r="AT306" s="135" t="s">
        <v>249</v>
      </c>
      <c r="AU306" s="135" t="s">
        <v>141</v>
      </c>
      <c r="AY306" s="16" t="s">
        <v>133</v>
      </c>
      <c r="BE306" s="136">
        <f>IF(N306="základní",J306,0)</f>
        <v>0</v>
      </c>
      <c r="BF306" s="136">
        <f>IF(N306="snížená",J306,0)</f>
        <v>0</v>
      </c>
      <c r="BG306" s="136">
        <f>IF(N306="zákl. přenesená",J306,0)</f>
        <v>0</v>
      </c>
      <c r="BH306" s="136">
        <f>IF(N306="sníž. přenesená",J306,0)</f>
        <v>0</v>
      </c>
      <c r="BI306" s="136">
        <f>IF(N306="nulová",J306,0)</f>
        <v>0</v>
      </c>
      <c r="BJ306" s="16" t="s">
        <v>141</v>
      </c>
      <c r="BK306" s="136">
        <f>ROUND(I306*H306,2)</f>
        <v>0</v>
      </c>
      <c r="BL306" s="16" t="s">
        <v>242</v>
      </c>
      <c r="BM306" s="135" t="s">
        <v>560</v>
      </c>
    </row>
    <row r="307" spans="2:65" s="1" customFormat="1" ht="16.5" customHeight="1">
      <c r="B307" s="31"/>
      <c r="C307" s="155" t="s">
        <v>561</v>
      </c>
      <c r="D307" s="155" t="s">
        <v>249</v>
      </c>
      <c r="E307" s="156" t="s">
        <v>562</v>
      </c>
      <c r="F307" s="157" t="s">
        <v>563</v>
      </c>
      <c r="G307" s="158" t="s">
        <v>150</v>
      </c>
      <c r="H307" s="159">
        <v>2</v>
      </c>
      <c r="I307" s="160"/>
      <c r="J307" s="161">
        <f>ROUND(I307*H307,2)</f>
        <v>0</v>
      </c>
      <c r="K307" s="162"/>
      <c r="L307" s="163"/>
      <c r="M307" s="164" t="s">
        <v>28</v>
      </c>
      <c r="N307" s="165" t="s">
        <v>46</v>
      </c>
      <c r="P307" s="133">
        <f>O307*H307</f>
        <v>0</v>
      </c>
      <c r="Q307" s="133">
        <v>0.00148</v>
      </c>
      <c r="R307" s="133">
        <f>Q307*H307</f>
        <v>0.00296</v>
      </c>
      <c r="S307" s="133">
        <v>0</v>
      </c>
      <c r="T307" s="134">
        <f>S307*H307</f>
        <v>0</v>
      </c>
      <c r="AR307" s="135" t="s">
        <v>344</v>
      </c>
      <c r="AT307" s="135" t="s">
        <v>249</v>
      </c>
      <c r="AU307" s="135" t="s">
        <v>141</v>
      </c>
      <c r="AY307" s="16" t="s">
        <v>133</v>
      </c>
      <c r="BE307" s="136">
        <f>IF(N307="základní",J307,0)</f>
        <v>0</v>
      </c>
      <c r="BF307" s="136">
        <f>IF(N307="snížená",J307,0)</f>
        <v>0</v>
      </c>
      <c r="BG307" s="136">
        <f>IF(N307="zákl. přenesená",J307,0)</f>
        <v>0</v>
      </c>
      <c r="BH307" s="136">
        <f>IF(N307="sníž. přenesená",J307,0)</f>
        <v>0</v>
      </c>
      <c r="BI307" s="136">
        <f>IF(N307="nulová",J307,0)</f>
        <v>0</v>
      </c>
      <c r="BJ307" s="16" t="s">
        <v>141</v>
      </c>
      <c r="BK307" s="136">
        <f>ROUND(I307*H307,2)</f>
        <v>0</v>
      </c>
      <c r="BL307" s="16" t="s">
        <v>242</v>
      </c>
      <c r="BM307" s="135" t="s">
        <v>564</v>
      </c>
    </row>
    <row r="308" spans="2:65" s="1" customFormat="1" ht="16.5" customHeight="1">
      <c r="B308" s="31"/>
      <c r="C308" s="155" t="s">
        <v>565</v>
      </c>
      <c r="D308" s="155" t="s">
        <v>249</v>
      </c>
      <c r="E308" s="156" t="s">
        <v>566</v>
      </c>
      <c r="F308" s="157" t="s">
        <v>567</v>
      </c>
      <c r="G308" s="158" t="s">
        <v>150</v>
      </c>
      <c r="H308" s="159">
        <v>1</v>
      </c>
      <c r="I308" s="160"/>
      <c r="J308" s="161">
        <f>ROUND(I308*H308,2)</f>
        <v>0</v>
      </c>
      <c r="K308" s="162"/>
      <c r="L308" s="163"/>
      <c r="M308" s="164" t="s">
        <v>28</v>
      </c>
      <c r="N308" s="165" t="s">
        <v>46</v>
      </c>
      <c r="P308" s="133">
        <f>O308*H308</f>
        <v>0</v>
      </c>
      <c r="Q308" s="133">
        <v>0.00092</v>
      </c>
      <c r="R308" s="133">
        <f>Q308*H308</f>
        <v>0.00092</v>
      </c>
      <c r="S308" s="133">
        <v>0</v>
      </c>
      <c r="T308" s="134">
        <f>S308*H308</f>
        <v>0</v>
      </c>
      <c r="AR308" s="135" t="s">
        <v>344</v>
      </c>
      <c r="AT308" s="135" t="s">
        <v>249</v>
      </c>
      <c r="AU308" s="135" t="s">
        <v>141</v>
      </c>
      <c r="AY308" s="16" t="s">
        <v>133</v>
      </c>
      <c r="BE308" s="136">
        <f>IF(N308="základní",J308,0)</f>
        <v>0</v>
      </c>
      <c r="BF308" s="136">
        <f>IF(N308="snížená",J308,0)</f>
        <v>0</v>
      </c>
      <c r="BG308" s="136">
        <f>IF(N308="zákl. přenesená",J308,0)</f>
        <v>0</v>
      </c>
      <c r="BH308" s="136">
        <f>IF(N308="sníž. přenesená",J308,0)</f>
        <v>0</v>
      </c>
      <c r="BI308" s="136">
        <f>IF(N308="nulová",J308,0)</f>
        <v>0</v>
      </c>
      <c r="BJ308" s="16" t="s">
        <v>141</v>
      </c>
      <c r="BK308" s="136">
        <f>ROUND(I308*H308,2)</f>
        <v>0</v>
      </c>
      <c r="BL308" s="16" t="s">
        <v>242</v>
      </c>
      <c r="BM308" s="135" t="s">
        <v>568</v>
      </c>
    </row>
    <row r="309" spans="2:65" s="1" customFormat="1" ht="16.5" customHeight="1">
      <c r="B309" s="31"/>
      <c r="C309" s="155" t="s">
        <v>569</v>
      </c>
      <c r="D309" s="155" t="s">
        <v>249</v>
      </c>
      <c r="E309" s="156" t="s">
        <v>570</v>
      </c>
      <c r="F309" s="157" t="s">
        <v>571</v>
      </c>
      <c r="G309" s="158" t="s">
        <v>150</v>
      </c>
      <c r="H309" s="159">
        <v>2</v>
      </c>
      <c r="I309" s="160"/>
      <c r="J309" s="161">
        <f>ROUND(I309*H309,2)</f>
        <v>0</v>
      </c>
      <c r="K309" s="162"/>
      <c r="L309" s="163"/>
      <c r="M309" s="164" t="s">
        <v>28</v>
      </c>
      <c r="N309" s="165" t="s">
        <v>46</v>
      </c>
      <c r="P309" s="133">
        <f>O309*H309</f>
        <v>0</v>
      </c>
      <c r="Q309" s="133">
        <v>4E-05</v>
      </c>
      <c r="R309" s="133">
        <f>Q309*H309</f>
        <v>8E-05</v>
      </c>
      <c r="S309" s="133">
        <v>0</v>
      </c>
      <c r="T309" s="134">
        <f>S309*H309</f>
        <v>0</v>
      </c>
      <c r="AR309" s="135" t="s">
        <v>344</v>
      </c>
      <c r="AT309" s="135" t="s">
        <v>249</v>
      </c>
      <c r="AU309" s="135" t="s">
        <v>141</v>
      </c>
      <c r="AY309" s="16" t="s">
        <v>133</v>
      </c>
      <c r="BE309" s="136">
        <f>IF(N309="základní",J309,0)</f>
        <v>0</v>
      </c>
      <c r="BF309" s="136">
        <f>IF(N309="snížená",J309,0)</f>
        <v>0</v>
      </c>
      <c r="BG309" s="136">
        <f>IF(N309="zákl. přenesená",J309,0)</f>
        <v>0</v>
      </c>
      <c r="BH309" s="136">
        <f>IF(N309="sníž. přenesená",J309,0)</f>
        <v>0</v>
      </c>
      <c r="BI309" s="136">
        <f>IF(N309="nulová",J309,0)</f>
        <v>0</v>
      </c>
      <c r="BJ309" s="16" t="s">
        <v>141</v>
      </c>
      <c r="BK309" s="136">
        <f>ROUND(I309*H309,2)</f>
        <v>0</v>
      </c>
      <c r="BL309" s="16" t="s">
        <v>242</v>
      </c>
      <c r="BM309" s="135" t="s">
        <v>572</v>
      </c>
    </row>
    <row r="310" spans="2:65" s="1" customFormat="1" ht="37.9" customHeight="1">
      <c r="B310" s="31"/>
      <c r="C310" s="123" t="s">
        <v>573</v>
      </c>
      <c r="D310" s="123" t="s">
        <v>136</v>
      </c>
      <c r="E310" s="124" t="s">
        <v>574</v>
      </c>
      <c r="F310" s="125" t="s">
        <v>575</v>
      </c>
      <c r="G310" s="126" t="s">
        <v>150</v>
      </c>
      <c r="H310" s="127">
        <v>3</v>
      </c>
      <c r="I310" s="128"/>
      <c r="J310" s="129">
        <f>ROUND(I310*H310,2)</f>
        <v>0</v>
      </c>
      <c r="K310" s="130"/>
      <c r="L310" s="31"/>
      <c r="M310" s="131" t="s">
        <v>28</v>
      </c>
      <c r="N310" s="132" t="s">
        <v>46</v>
      </c>
      <c r="P310" s="133">
        <f>O310*H310</f>
        <v>0</v>
      </c>
      <c r="Q310" s="133">
        <v>0</v>
      </c>
      <c r="R310" s="133">
        <f>Q310*H310</f>
        <v>0</v>
      </c>
      <c r="S310" s="133">
        <v>0</v>
      </c>
      <c r="T310" s="134">
        <f>S310*H310</f>
        <v>0</v>
      </c>
      <c r="AR310" s="135" t="s">
        <v>242</v>
      </c>
      <c r="AT310" s="135" t="s">
        <v>136</v>
      </c>
      <c r="AU310" s="135" t="s">
        <v>141</v>
      </c>
      <c r="AY310" s="16" t="s">
        <v>133</v>
      </c>
      <c r="BE310" s="136">
        <f>IF(N310="základní",J310,0)</f>
        <v>0</v>
      </c>
      <c r="BF310" s="136">
        <f>IF(N310="snížená",J310,0)</f>
        <v>0</v>
      </c>
      <c r="BG310" s="136">
        <f>IF(N310="zákl. přenesená",J310,0)</f>
        <v>0</v>
      </c>
      <c r="BH310" s="136">
        <f>IF(N310="sníž. přenesená",J310,0)</f>
        <v>0</v>
      </c>
      <c r="BI310" s="136">
        <f>IF(N310="nulová",J310,0)</f>
        <v>0</v>
      </c>
      <c r="BJ310" s="16" t="s">
        <v>141</v>
      </c>
      <c r="BK310" s="136">
        <f>ROUND(I310*H310,2)</f>
        <v>0</v>
      </c>
      <c r="BL310" s="16" t="s">
        <v>242</v>
      </c>
      <c r="BM310" s="135" t="s">
        <v>576</v>
      </c>
    </row>
    <row r="311" spans="2:47" s="1" customFormat="1" ht="11.25">
      <c r="B311" s="31"/>
      <c r="D311" s="137" t="s">
        <v>143</v>
      </c>
      <c r="F311" s="138" t="s">
        <v>577</v>
      </c>
      <c r="I311" s="139"/>
      <c r="L311" s="31"/>
      <c r="M311" s="140"/>
      <c r="T311" s="52"/>
      <c r="AT311" s="16" t="s">
        <v>143</v>
      </c>
      <c r="AU311" s="16" t="s">
        <v>141</v>
      </c>
    </row>
    <row r="312" spans="2:65" s="1" customFormat="1" ht="16.5" customHeight="1">
      <c r="B312" s="31"/>
      <c r="C312" s="155" t="s">
        <v>578</v>
      </c>
      <c r="D312" s="155" t="s">
        <v>249</v>
      </c>
      <c r="E312" s="156" t="s">
        <v>579</v>
      </c>
      <c r="F312" s="157" t="s">
        <v>580</v>
      </c>
      <c r="G312" s="158" t="s">
        <v>150</v>
      </c>
      <c r="H312" s="159">
        <v>3</v>
      </c>
      <c r="I312" s="160"/>
      <c r="J312" s="161">
        <f>ROUND(I312*H312,2)</f>
        <v>0</v>
      </c>
      <c r="K312" s="162"/>
      <c r="L312" s="163"/>
      <c r="M312" s="164" t="s">
        <v>28</v>
      </c>
      <c r="N312" s="165" t="s">
        <v>46</v>
      </c>
      <c r="P312" s="133">
        <f>O312*H312</f>
        <v>0</v>
      </c>
      <c r="Q312" s="133">
        <v>0.0009</v>
      </c>
      <c r="R312" s="133">
        <f>Q312*H312</f>
        <v>0.0027</v>
      </c>
      <c r="S312" s="133">
        <v>0</v>
      </c>
      <c r="T312" s="134">
        <f>S312*H312</f>
        <v>0</v>
      </c>
      <c r="AR312" s="135" t="s">
        <v>344</v>
      </c>
      <c r="AT312" s="135" t="s">
        <v>249</v>
      </c>
      <c r="AU312" s="135" t="s">
        <v>141</v>
      </c>
      <c r="AY312" s="16" t="s">
        <v>133</v>
      </c>
      <c r="BE312" s="136">
        <f>IF(N312="základní",J312,0)</f>
        <v>0</v>
      </c>
      <c r="BF312" s="136">
        <f>IF(N312="snížená",J312,0)</f>
        <v>0</v>
      </c>
      <c r="BG312" s="136">
        <f>IF(N312="zákl. přenesená",J312,0)</f>
        <v>0</v>
      </c>
      <c r="BH312" s="136">
        <f>IF(N312="sníž. přenesená",J312,0)</f>
        <v>0</v>
      </c>
      <c r="BI312" s="136">
        <f>IF(N312="nulová",J312,0)</f>
        <v>0</v>
      </c>
      <c r="BJ312" s="16" t="s">
        <v>141</v>
      </c>
      <c r="BK312" s="136">
        <f>ROUND(I312*H312,2)</f>
        <v>0</v>
      </c>
      <c r="BL312" s="16" t="s">
        <v>242</v>
      </c>
      <c r="BM312" s="135" t="s">
        <v>581</v>
      </c>
    </row>
    <row r="313" spans="2:65" s="1" customFormat="1" ht="37.9" customHeight="1">
      <c r="B313" s="31"/>
      <c r="C313" s="123" t="s">
        <v>582</v>
      </c>
      <c r="D313" s="123" t="s">
        <v>136</v>
      </c>
      <c r="E313" s="124" t="s">
        <v>583</v>
      </c>
      <c r="F313" s="125" t="s">
        <v>584</v>
      </c>
      <c r="G313" s="126" t="s">
        <v>150</v>
      </c>
      <c r="H313" s="127">
        <v>1</v>
      </c>
      <c r="I313" s="128"/>
      <c r="J313" s="129">
        <f>ROUND(I313*H313,2)</f>
        <v>0</v>
      </c>
      <c r="K313" s="130"/>
      <c r="L313" s="31"/>
      <c r="M313" s="131" t="s">
        <v>28</v>
      </c>
      <c r="N313" s="132" t="s">
        <v>46</v>
      </c>
      <c r="P313" s="133">
        <f>O313*H313</f>
        <v>0</v>
      </c>
      <c r="Q313" s="133">
        <v>0</v>
      </c>
      <c r="R313" s="133">
        <f>Q313*H313</f>
        <v>0</v>
      </c>
      <c r="S313" s="133">
        <v>0</v>
      </c>
      <c r="T313" s="134">
        <f>S313*H313</f>
        <v>0</v>
      </c>
      <c r="AR313" s="135" t="s">
        <v>242</v>
      </c>
      <c r="AT313" s="135" t="s">
        <v>136</v>
      </c>
      <c r="AU313" s="135" t="s">
        <v>141</v>
      </c>
      <c r="AY313" s="16" t="s">
        <v>133</v>
      </c>
      <c r="BE313" s="136">
        <f>IF(N313="základní",J313,0)</f>
        <v>0</v>
      </c>
      <c r="BF313" s="136">
        <f>IF(N313="snížená",J313,0)</f>
        <v>0</v>
      </c>
      <c r="BG313" s="136">
        <f>IF(N313="zákl. přenesená",J313,0)</f>
        <v>0</v>
      </c>
      <c r="BH313" s="136">
        <f>IF(N313="sníž. přenesená",J313,0)</f>
        <v>0</v>
      </c>
      <c r="BI313" s="136">
        <f>IF(N313="nulová",J313,0)</f>
        <v>0</v>
      </c>
      <c r="BJ313" s="16" t="s">
        <v>141</v>
      </c>
      <c r="BK313" s="136">
        <f>ROUND(I313*H313,2)</f>
        <v>0</v>
      </c>
      <c r="BL313" s="16" t="s">
        <v>242</v>
      </c>
      <c r="BM313" s="135" t="s">
        <v>585</v>
      </c>
    </row>
    <row r="314" spans="2:47" s="1" customFormat="1" ht="11.25">
      <c r="B314" s="31"/>
      <c r="D314" s="137" t="s">
        <v>143</v>
      </c>
      <c r="F314" s="138" t="s">
        <v>586</v>
      </c>
      <c r="I314" s="139"/>
      <c r="L314" s="31"/>
      <c r="M314" s="140"/>
      <c r="T314" s="52"/>
      <c r="AT314" s="16" t="s">
        <v>143</v>
      </c>
      <c r="AU314" s="16" t="s">
        <v>141</v>
      </c>
    </row>
    <row r="315" spans="2:65" s="1" customFormat="1" ht="33" customHeight="1">
      <c r="B315" s="31"/>
      <c r="C315" s="123" t="s">
        <v>587</v>
      </c>
      <c r="D315" s="123" t="s">
        <v>136</v>
      </c>
      <c r="E315" s="124" t="s">
        <v>588</v>
      </c>
      <c r="F315" s="125" t="s">
        <v>589</v>
      </c>
      <c r="G315" s="126" t="s">
        <v>327</v>
      </c>
      <c r="H315" s="127">
        <v>1</v>
      </c>
      <c r="I315" s="128"/>
      <c r="J315" s="129">
        <f>ROUND(I315*H315,2)</f>
        <v>0</v>
      </c>
      <c r="K315" s="130"/>
      <c r="L315" s="31"/>
      <c r="M315" s="131" t="s">
        <v>28</v>
      </c>
      <c r="N315" s="132" t="s">
        <v>46</v>
      </c>
      <c r="P315" s="133">
        <f>O315*H315</f>
        <v>0</v>
      </c>
      <c r="Q315" s="133">
        <v>0</v>
      </c>
      <c r="R315" s="133">
        <f>Q315*H315</f>
        <v>0</v>
      </c>
      <c r="S315" s="133">
        <v>0.014</v>
      </c>
      <c r="T315" s="134">
        <f>S315*H315</f>
        <v>0.014</v>
      </c>
      <c r="AR315" s="135" t="s">
        <v>242</v>
      </c>
      <c r="AT315" s="135" t="s">
        <v>136</v>
      </c>
      <c r="AU315" s="135" t="s">
        <v>141</v>
      </c>
      <c r="AY315" s="16" t="s">
        <v>133</v>
      </c>
      <c r="BE315" s="136">
        <f>IF(N315="základní",J315,0)</f>
        <v>0</v>
      </c>
      <c r="BF315" s="136">
        <f>IF(N315="snížená",J315,0)</f>
        <v>0</v>
      </c>
      <c r="BG315" s="136">
        <f>IF(N315="zákl. přenesená",J315,0)</f>
        <v>0</v>
      </c>
      <c r="BH315" s="136">
        <f>IF(N315="sníž. přenesená",J315,0)</f>
        <v>0</v>
      </c>
      <c r="BI315" s="136">
        <f>IF(N315="nulová",J315,0)</f>
        <v>0</v>
      </c>
      <c r="BJ315" s="16" t="s">
        <v>141</v>
      </c>
      <c r="BK315" s="136">
        <f>ROUND(I315*H315,2)</f>
        <v>0</v>
      </c>
      <c r="BL315" s="16" t="s">
        <v>242</v>
      </c>
      <c r="BM315" s="135" t="s">
        <v>590</v>
      </c>
    </row>
    <row r="316" spans="2:47" s="1" customFormat="1" ht="11.25">
      <c r="B316" s="31"/>
      <c r="D316" s="137" t="s">
        <v>143</v>
      </c>
      <c r="F316" s="138" t="s">
        <v>591</v>
      </c>
      <c r="I316" s="139"/>
      <c r="L316" s="31"/>
      <c r="M316" s="140"/>
      <c r="T316" s="52"/>
      <c r="AT316" s="16" t="s">
        <v>143</v>
      </c>
      <c r="AU316" s="16" t="s">
        <v>141</v>
      </c>
    </row>
    <row r="317" spans="2:65" s="1" customFormat="1" ht="44.25" customHeight="1">
      <c r="B317" s="31"/>
      <c r="C317" s="123" t="s">
        <v>592</v>
      </c>
      <c r="D317" s="123" t="s">
        <v>136</v>
      </c>
      <c r="E317" s="124" t="s">
        <v>593</v>
      </c>
      <c r="F317" s="125" t="s">
        <v>594</v>
      </c>
      <c r="G317" s="126" t="s">
        <v>150</v>
      </c>
      <c r="H317" s="127">
        <v>7</v>
      </c>
      <c r="I317" s="128"/>
      <c r="J317" s="129">
        <f>ROUND(I317*H317,2)</f>
        <v>0</v>
      </c>
      <c r="K317" s="130"/>
      <c r="L317" s="31"/>
      <c r="M317" s="131" t="s">
        <v>28</v>
      </c>
      <c r="N317" s="132" t="s">
        <v>46</v>
      </c>
      <c r="P317" s="133">
        <f>O317*H317</f>
        <v>0</v>
      </c>
      <c r="Q317" s="133">
        <v>0.001</v>
      </c>
      <c r="R317" s="133">
        <f>Q317*H317</f>
        <v>0.007</v>
      </c>
      <c r="S317" s="133">
        <v>0</v>
      </c>
      <c r="T317" s="134">
        <f>S317*H317</f>
        <v>0</v>
      </c>
      <c r="AR317" s="135" t="s">
        <v>242</v>
      </c>
      <c r="AT317" s="135" t="s">
        <v>136</v>
      </c>
      <c r="AU317" s="135" t="s">
        <v>141</v>
      </c>
      <c r="AY317" s="16" t="s">
        <v>133</v>
      </c>
      <c r="BE317" s="136">
        <f>IF(N317="základní",J317,0)</f>
        <v>0</v>
      </c>
      <c r="BF317" s="136">
        <f>IF(N317="snížená",J317,0)</f>
        <v>0</v>
      </c>
      <c r="BG317" s="136">
        <f>IF(N317="zákl. přenesená",J317,0)</f>
        <v>0</v>
      </c>
      <c r="BH317" s="136">
        <f>IF(N317="sníž. přenesená",J317,0)</f>
        <v>0</v>
      </c>
      <c r="BI317" s="136">
        <f>IF(N317="nulová",J317,0)</f>
        <v>0</v>
      </c>
      <c r="BJ317" s="16" t="s">
        <v>141</v>
      </c>
      <c r="BK317" s="136">
        <f>ROUND(I317*H317,2)</f>
        <v>0</v>
      </c>
      <c r="BL317" s="16" t="s">
        <v>242</v>
      </c>
      <c r="BM317" s="135" t="s">
        <v>595</v>
      </c>
    </row>
    <row r="318" spans="2:47" s="1" customFormat="1" ht="11.25">
      <c r="B318" s="31"/>
      <c r="D318" s="137" t="s">
        <v>143</v>
      </c>
      <c r="F318" s="138" t="s">
        <v>596</v>
      </c>
      <c r="I318" s="139"/>
      <c r="L318" s="31"/>
      <c r="M318" s="140"/>
      <c r="T318" s="52"/>
      <c r="AT318" s="16" t="s">
        <v>143</v>
      </c>
      <c r="AU318" s="16" t="s">
        <v>141</v>
      </c>
    </row>
    <row r="319" spans="2:65" s="1" customFormat="1" ht="37.9" customHeight="1">
      <c r="B319" s="31"/>
      <c r="C319" s="123" t="s">
        <v>597</v>
      </c>
      <c r="D319" s="123" t="s">
        <v>136</v>
      </c>
      <c r="E319" s="124" t="s">
        <v>598</v>
      </c>
      <c r="F319" s="125" t="s">
        <v>599</v>
      </c>
      <c r="G319" s="126" t="s">
        <v>150</v>
      </c>
      <c r="H319" s="127">
        <v>1</v>
      </c>
      <c r="I319" s="128"/>
      <c r="J319" s="129">
        <f>ROUND(I319*H319,2)</f>
        <v>0</v>
      </c>
      <c r="K319" s="130"/>
      <c r="L319" s="31"/>
      <c r="M319" s="131" t="s">
        <v>28</v>
      </c>
      <c r="N319" s="132" t="s">
        <v>46</v>
      </c>
      <c r="P319" s="133">
        <f>O319*H319</f>
        <v>0</v>
      </c>
      <c r="Q319" s="133">
        <v>0</v>
      </c>
      <c r="R319" s="133">
        <f>Q319*H319</f>
        <v>0</v>
      </c>
      <c r="S319" s="133">
        <v>0</v>
      </c>
      <c r="T319" s="134">
        <f>S319*H319</f>
        <v>0</v>
      </c>
      <c r="AR319" s="135" t="s">
        <v>242</v>
      </c>
      <c r="AT319" s="135" t="s">
        <v>136</v>
      </c>
      <c r="AU319" s="135" t="s">
        <v>141</v>
      </c>
      <c r="AY319" s="16" t="s">
        <v>133</v>
      </c>
      <c r="BE319" s="136">
        <f>IF(N319="základní",J319,0)</f>
        <v>0</v>
      </c>
      <c r="BF319" s="136">
        <f>IF(N319="snížená",J319,0)</f>
        <v>0</v>
      </c>
      <c r="BG319" s="136">
        <f>IF(N319="zákl. přenesená",J319,0)</f>
        <v>0</v>
      </c>
      <c r="BH319" s="136">
        <f>IF(N319="sníž. přenesená",J319,0)</f>
        <v>0</v>
      </c>
      <c r="BI319" s="136">
        <f>IF(N319="nulová",J319,0)</f>
        <v>0</v>
      </c>
      <c r="BJ319" s="16" t="s">
        <v>141</v>
      </c>
      <c r="BK319" s="136">
        <f>ROUND(I319*H319,2)</f>
        <v>0</v>
      </c>
      <c r="BL319" s="16" t="s">
        <v>242</v>
      </c>
      <c r="BM319" s="135" t="s">
        <v>600</v>
      </c>
    </row>
    <row r="320" spans="2:47" s="1" customFormat="1" ht="11.25">
      <c r="B320" s="31"/>
      <c r="D320" s="137" t="s">
        <v>143</v>
      </c>
      <c r="F320" s="138" t="s">
        <v>601</v>
      </c>
      <c r="I320" s="139"/>
      <c r="L320" s="31"/>
      <c r="M320" s="140"/>
      <c r="T320" s="52"/>
      <c r="AT320" s="16" t="s">
        <v>143</v>
      </c>
      <c r="AU320" s="16" t="s">
        <v>141</v>
      </c>
    </row>
    <row r="321" spans="2:51" s="12" customFormat="1" ht="11.25">
      <c r="B321" s="141"/>
      <c r="D321" s="142" t="s">
        <v>145</v>
      </c>
      <c r="E321" s="143" t="s">
        <v>28</v>
      </c>
      <c r="F321" s="144" t="s">
        <v>602</v>
      </c>
      <c r="H321" s="145">
        <v>1</v>
      </c>
      <c r="I321" s="146"/>
      <c r="L321" s="141"/>
      <c r="M321" s="147"/>
      <c r="T321" s="148"/>
      <c r="AT321" s="143" t="s">
        <v>145</v>
      </c>
      <c r="AU321" s="143" t="s">
        <v>141</v>
      </c>
      <c r="AV321" s="12" t="s">
        <v>141</v>
      </c>
      <c r="AW321" s="12" t="s">
        <v>35</v>
      </c>
      <c r="AX321" s="12" t="s">
        <v>7</v>
      </c>
      <c r="AY321" s="143" t="s">
        <v>133</v>
      </c>
    </row>
    <row r="322" spans="2:65" s="1" customFormat="1" ht="55.5" customHeight="1">
      <c r="B322" s="31"/>
      <c r="C322" s="123" t="s">
        <v>603</v>
      </c>
      <c r="D322" s="123" t="s">
        <v>136</v>
      </c>
      <c r="E322" s="124" t="s">
        <v>604</v>
      </c>
      <c r="F322" s="125" t="s">
        <v>605</v>
      </c>
      <c r="G322" s="126" t="s">
        <v>361</v>
      </c>
      <c r="H322" s="127">
        <v>0.296</v>
      </c>
      <c r="I322" s="128"/>
      <c r="J322" s="129">
        <f>ROUND(I322*H322,2)</f>
        <v>0</v>
      </c>
      <c r="K322" s="130"/>
      <c r="L322" s="31"/>
      <c r="M322" s="131" t="s">
        <v>28</v>
      </c>
      <c r="N322" s="132" t="s">
        <v>46</v>
      </c>
      <c r="P322" s="133">
        <f>O322*H322</f>
        <v>0</v>
      </c>
      <c r="Q322" s="133">
        <v>0</v>
      </c>
      <c r="R322" s="133">
        <f>Q322*H322</f>
        <v>0</v>
      </c>
      <c r="S322" s="133">
        <v>0</v>
      </c>
      <c r="T322" s="134">
        <f>S322*H322</f>
        <v>0</v>
      </c>
      <c r="AR322" s="135" t="s">
        <v>242</v>
      </c>
      <c r="AT322" s="135" t="s">
        <v>136</v>
      </c>
      <c r="AU322" s="135" t="s">
        <v>141</v>
      </c>
      <c r="AY322" s="16" t="s">
        <v>133</v>
      </c>
      <c r="BE322" s="136">
        <f>IF(N322="základní",J322,0)</f>
        <v>0</v>
      </c>
      <c r="BF322" s="136">
        <f>IF(N322="snížená",J322,0)</f>
        <v>0</v>
      </c>
      <c r="BG322" s="136">
        <f>IF(N322="zákl. přenesená",J322,0)</f>
        <v>0</v>
      </c>
      <c r="BH322" s="136">
        <f>IF(N322="sníž. přenesená",J322,0)</f>
        <v>0</v>
      </c>
      <c r="BI322" s="136">
        <f>IF(N322="nulová",J322,0)</f>
        <v>0</v>
      </c>
      <c r="BJ322" s="16" t="s">
        <v>141</v>
      </c>
      <c r="BK322" s="136">
        <f>ROUND(I322*H322,2)</f>
        <v>0</v>
      </c>
      <c r="BL322" s="16" t="s">
        <v>242</v>
      </c>
      <c r="BM322" s="135" t="s">
        <v>606</v>
      </c>
    </row>
    <row r="323" spans="2:47" s="1" customFormat="1" ht="11.25">
      <c r="B323" s="31"/>
      <c r="D323" s="137" t="s">
        <v>143</v>
      </c>
      <c r="F323" s="138" t="s">
        <v>607</v>
      </c>
      <c r="I323" s="139"/>
      <c r="L323" s="31"/>
      <c r="M323" s="140"/>
      <c r="T323" s="52"/>
      <c r="AT323" s="16" t="s">
        <v>143</v>
      </c>
      <c r="AU323" s="16" t="s">
        <v>141</v>
      </c>
    </row>
    <row r="324" spans="2:63" s="11" customFormat="1" ht="20.85" customHeight="1">
      <c r="B324" s="111"/>
      <c r="D324" s="112" t="s">
        <v>73</v>
      </c>
      <c r="E324" s="121" t="s">
        <v>608</v>
      </c>
      <c r="F324" s="121" t="s">
        <v>609</v>
      </c>
      <c r="I324" s="114"/>
      <c r="J324" s="122">
        <f>BK324</f>
        <v>0</v>
      </c>
      <c r="L324" s="111"/>
      <c r="M324" s="116"/>
      <c r="P324" s="117">
        <f>SUM(P325:P336)</f>
        <v>0</v>
      </c>
      <c r="R324" s="117">
        <f>SUM(R325:R336)</f>
        <v>0.0006015</v>
      </c>
      <c r="T324" s="118">
        <f>SUM(T325:T336)</f>
        <v>0</v>
      </c>
      <c r="AR324" s="112" t="s">
        <v>141</v>
      </c>
      <c r="AT324" s="119" t="s">
        <v>73</v>
      </c>
      <c r="AU324" s="119" t="s">
        <v>141</v>
      </c>
      <c r="AY324" s="112" t="s">
        <v>133</v>
      </c>
      <c r="BK324" s="120">
        <f>SUM(BK325:BK336)</f>
        <v>0</v>
      </c>
    </row>
    <row r="325" spans="2:65" s="1" customFormat="1" ht="37.9" customHeight="1">
      <c r="B325" s="31"/>
      <c r="C325" s="123" t="s">
        <v>610</v>
      </c>
      <c r="D325" s="123" t="s">
        <v>136</v>
      </c>
      <c r="E325" s="124" t="s">
        <v>611</v>
      </c>
      <c r="F325" s="125" t="s">
        <v>612</v>
      </c>
      <c r="G325" s="126" t="s">
        <v>327</v>
      </c>
      <c r="H325" s="127">
        <v>3</v>
      </c>
      <c r="I325" s="128"/>
      <c r="J325" s="129">
        <f>ROUND(I325*H325,2)</f>
        <v>0</v>
      </c>
      <c r="K325" s="130"/>
      <c r="L325" s="31"/>
      <c r="M325" s="131" t="s">
        <v>28</v>
      </c>
      <c r="N325" s="132" t="s">
        <v>46</v>
      </c>
      <c r="P325" s="133">
        <f>O325*H325</f>
        <v>0</v>
      </c>
      <c r="Q325" s="133">
        <v>0</v>
      </c>
      <c r="R325" s="133">
        <f>Q325*H325</f>
        <v>0</v>
      </c>
      <c r="S325" s="133">
        <v>0</v>
      </c>
      <c r="T325" s="134">
        <f>S325*H325</f>
        <v>0</v>
      </c>
      <c r="AR325" s="135" t="s">
        <v>242</v>
      </c>
      <c r="AT325" s="135" t="s">
        <v>136</v>
      </c>
      <c r="AU325" s="135" t="s">
        <v>134</v>
      </c>
      <c r="AY325" s="16" t="s">
        <v>133</v>
      </c>
      <c r="BE325" s="136">
        <f>IF(N325="základní",J325,0)</f>
        <v>0</v>
      </c>
      <c r="BF325" s="136">
        <f>IF(N325="snížená",J325,0)</f>
        <v>0</v>
      </c>
      <c r="BG325" s="136">
        <f>IF(N325="zákl. přenesená",J325,0)</f>
        <v>0</v>
      </c>
      <c r="BH325" s="136">
        <f>IF(N325="sníž. přenesená",J325,0)</f>
        <v>0</v>
      </c>
      <c r="BI325" s="136">
        <f>IF(N325="nulová",J325,0)</f>
        <v>0</v>
      </c>
      <c r="BJ325" s="16" t="s">
        <v>141</v>
      </c>
      <c r="BK325" s="136">
        <f>ROUND(I325*H325,2)</f>
        <v>0</v>
      </c>
      <c r="BL325" s="16" t="s">
        <v>242</v>
      </c>
      <c r="BM325" s="135" t="s">
        <v>613</v>
      </c>
    </row>
    <row r="326" spans="2:47" s="1" customFormat="1" ht="11.25">
      <c r="B326" s="31"/>
      <c r="D326" s="137" t="s">
        <v>143</v>
      </c>
      <c r="F326" s="138" t="s">
        <v>614</v>
      </c>
      <c r="I326" s="139"/>
      <c r="L326" s="31"/>
      <c r="M326" s="140"/>
      <c r="T326" s="52"/>
      <c r="AT326" s="16" t="s">
        <v>143</v>
      </c>
      <c r="AU326" s="16" t="s">
        <v>134</v>
      </c>
    </row>
    <row r="327" spans="2:51" s="12" customFormat="1" ht="11.25">
      <c r="B327" s="141"/>
      <c r="D327" s="142" t="s">
        <v>145</v>
      </c>
      <c r="E327" s="143" t="s">
        <v>28</v>
      </c>
      <c r="F327" s="144" t="s">
        <v>615</v>
      </c>
      <c r="H327" s="145">
        <v>3</v>
      </c>
      <c r="I327" s="146"/>
      <c r="L327" s="141"/>
      <c r="M327" s="147"/>
      <c r="T327" s="148"/>
      <c r="AT327" s="143" t="s">
        <v>145</v>
      </c>
      <c r="AU327" s="143" t="s">
        <v>134</v>
      </c>
      <c r="AV327" s="12" t="s">
        <v>141</v>
      </c>
      <c r="AW327" s="12" t="s">
        <v>35</v>
      </c>
      <c r="AX327" s="12" t="s">
        <v>7</v>
      </c>
      <c r="AY327" s="143" t="s">
        <v>133</v>
      </c>
    </row>
    <row r="328" spans="2:65" s="1" customFormat="1" ht="24.2" customHeight="1">
      <c r="B328" s="31"/>
      <c r="C328" s="155" t="s">
        <v>616</v>
      </c>
      <c r="D328" s="155" t="s">
        <v>249</v>
      </c>
      <c r="E328" s="156" t="s">
        <v>617</v>
      </c>
      <c r="F328" s="157" t="s">
        <v>618</v>
      </c>
      <c r="G328" s="158" t="s">
        <v>327</v>
      </c>
      <c r="H328" s="159">
        <v>3.45</v>
      </c>
      <c r="I328" s="160"/>
      <c r="J328" s="161">
        <f>ROUND(I328*H328,2)</f>
        <v>0</v>
      </c>
      <c r="K328" s="162"/>
      <c r="L328" s="163"/>
      <c r="M328" s="164" t="s">
        <v>28</v>
      </c>
      <c r="N328" s="165" t="s">
        <v>46</v>
      </c>
      <c r="P328" s="133">
        <f>O328*H328</f>
        <v>0</v>
      </c>
      <c r="Q328" s="133">
        <v>7E-05</v>
      </c>
      <c r="R328" s="133">
        <f>Q328*H328</f>
        <v>0.0002415</v>
      </c>
      <c r="S328" s="133">
        <v>0</v>
      </c>
      <c r="T328" s="134">
        <f>S328*H328</f>
        <v>0</v>
      </c>
      <c r="AR328" s="135" t="s">
        <v>344</v>
      </c>
      <c r="AT328" s="135" t="s">
        <v>249</v>
      </c>
      <c r="AU328" s="135" t="s">
        <v>134</v>
      </c>
      <c r="AY328" s="16" t="s">
        <v>133</v>
      </c>
      <c r="BE328" s="136">
        <f>IF(N328="základní",J328,0)</f>
        <v>0</v>
      </c>
      <c r="BF328" s="136">
        <f>IF(N328="snížená",J328,0)</f>
        <v>0</v>
      </c>
      <c r="BG328" s="136">
        <f>IF(N328="zákl. přenesená",J328,0)</f>
        <v>0</v>
      </c>
      <c r="BH328" s="136">
        <f>IF(N328="sníž. přenesená",J328,0)</f>
        <v>0</v>
      </c>
      <c r="BI328" s="136">
        <f>IF(N328="nulová",J328,0)</f>
        <v>0</v>
      </c>
      <c r="BJ328" s="16" t="s">
        <v>141</v>
      </c>
      <c r="BK328" s="136">
        <f>ROUND(I328*H328,2)</f>
        <v>0</v>
      </c>
      <c r="BL328" s="16" t="s">
        <v>242</v>
      </c>
      <c r="BM328" s="135" t="s">
        <v>619</v>
      </c>
    </row>
    <row r="329" spans="2:51" s="12" customFormat="1" ht="11.25">
      <c r="B329" s="141"/>
      <c r="D329" s="142" t="s">
        <v>145</v>
      </c>
      <c r="F329" s="144" t="s">
        <v>620</v>
      </c>
      <c r="H329" s="145">
        <v>3.45</v>
      </c>
      <c r="I329" s="146"/>
      <c r="L329" s="141"/>
      <c r="M329" s="147"/>
      <c r="T329" s="148"/>
      <c r="AT329" s="143" t="s">
        <v>145</v>
      </c>
      <c r="AU329" s="143" t="s">
        <v>134</v>
      </c>
      <c r="AV329" s="12" t="s">
        <v>141</v>
      </c>
      <c r="AW329" s="12" t="s">
        <v>4</v>
      </c>
      <c r="AX329" s="12" t="s">
        <v>80</v>
      </c>
      <c r="AY329" s="143" t="s">
        <v>133</v>
      </c>
    </row>
    <row r="330" spans="2:65" s="1" customFormat="1" ht="24.2" customHeight="1">
      <c r="B330" s="31"/>
      <c r="C330" s="123" t="s">
        <v>621</v>
      </c>
      <c r="D330" s="123" t="s">
        <v>136</v>
      </c>
      <c r="E330" s="124" t="s">
        <v>622</v>
      </c>
      <c r="F330" s="125" t="s">
        <v>623</v>
      </c>
      <c r="G330" s="126" t="s">
        <v>150</v>
      </c>
      <c r="H330" s="127">
        <v>2</v>
      </c>
      <c r="I330" s="128"/>
      <c r="J330" s="129">
        <f>ROUND(I330*H330,2)</f>
        <v>0</v>
      </c>
      <c r="K330" s="130"/>
      <c r="L330" s="31"/>
      <c r="M330" s="131" t="s">
        <v>28</v>
      </c>
      <c r="N330" s="132" t="s">
        <v>46</v>
      </c>
      <c r="P330" s="133">
        <f>O330*H330</f>
        <v>0</v>
      </c>
      <c r="Q330" s="133">
        <v>0</v>
      </c>
      <c r="R330" s="133">
        <f>Q330*H330</f>
        <v>0</v>
      </c>
      <c r="S330" s="133">
        <v>0</v>
      </c>
      <c r="T330" s="134">
        <f>S330*H330</f>
        <v>0</v>
      </c>
      <c r="AR330" s="135" t="s">
        <v>242</v>
      </c>
      <c r="AT330" s="135" t="s">
        <v>136</v>
      </c>
      <c r="AU330" s="135" t="s">
        <v>134</v>
      </c>
      <c r="AY330" s="16" t="s">
        <v>133</v>
      </c>
      <c r="BE330" s="136">
        <f>IF(N330="základní",J330,0)</f>
        <v>0</v>
      </c>
      <c r="BF330" s="136">
        <f>IF(N330="snížená",J330,0)</f>
        <v>0</v>
      </c>
      <c r="BG330" s="136">
        <f>IF(N330="zákl. přenesená",J330,0)</f>
        <v>0</v>
      </c>
      <c r="BH330" s="136">
        <f>IF(N330="sníž. přenesená",J330,0)</f>
        <v>0</v>
      </c>
      <c r="BI330" s="136">
        <f>IF(N330="nulová",J330,0)</f>
        <v>0</v>
      </c>
      <c r="BJ330" s="16" t="s">
        <v>141</v>
      </c>
      <c r="BK330" s="136">
        <f>ROUND(I330*H330,2)</f>
        <v>0</v>
      </c>
      <c r="BL330" s="16" t="s">
        <v>242</v>
      </c>
      <c r="BM330" s="135" t="s">
        <v>624</v>
      </c>
    </row>
    <row r="331" spans="2:47" s="1" customFormat="1" ht="11.25">
      <c r="B331" s="31"/>
      <c r="D331" s="137" t="s">
        <v>143</v>
      </c>
      <c r="F331" s="138" t="s">
        <v>625</v>
      </c>
      <c r="I331" s="139"/>
      <c r="L331" s="31"/>
      <c r="M331" s="140"/>
      <c r="T331" s="52"/>
      <c r="AT331" s="16" t="s">
        <v>143</v>
      </c>
      <c r="AU331" s="16" t="s">
        <v>134</v>
      </c>
    </row>
    <row r="332" spans="2:51" s="12" customFormat="1" ht="11.25">
      <c r="B332" s="141"/>
      <c r="D332" s="142" t="s">
        <v>145</v>
      </c>
      <c r="E332" s="143" t="s">
        <v>28</v>
      </c>
      <c r="F332" s="144" t="s">
        <v>626</v>
      </c>
      <c r="H332" s="145">
        <v>2</v>
      </c>
      <c r="I332" s="146"/>
      <c r="L332" s="141"/>
      <c r="M332" s="147"/>
      <c r="T332" s="148"/>
      <c r="AT332" s="143" t="s">
        <v>145</v>
      </c>
      <c r="AU332" s="143" t="s">
        <v>134</v>
      </c>
      <c r="AV332" s="12" t="s">
        <v>141</v>
      </c>
      <c r="AW332" s="12" t="s">
        <v>35</v>
      </c>
      <c r="AX332" s="12" t="s">
        <v>7</v>
      </c>
      <c r="AY332" s="143" t="s">
        <v>133</v>
      </c>
    </row>
    <row r="333" spans="2:65" s="1" customFormat="1" ht="16.5" customHeight="1">
      <c r="B333" s="31"/>
      <c r="C333" s="155" t="s">
        <v>627</v>
      </c>
      <c r="D333" s="155" t="s">
        <v>249</v>
      </c>
      <c r="E333" s="156" t="s">
        <v>628</v>
      </c>
      <c r="F333" s="157" t="s">
        <v>629</v>
      </c>
      <c r="G333" s="158" t="s">
        <v>150</v>
      </c>
      <c r="H333" s="159">
        <v>1</v>
      </c>
      <c r="I333" s="160"/>
      <c r="J333" s="161">
        <f>ROUND(I333*H333,2)</f>
        <v>0</v>
      </c>
      <c r="K333" s="162"/>
      <c r="L333" s="163"/>
      <c r="M333" s="164" t="s">
        <v>28</v>
      </c>
      <c r="N333" s="165" t="s">
        <v>46</v>
      </c>
      <c r="P333" s="133">
        <f>O333*H333</f>
        <v>0</v>
      </c>
      <c r="Q333" s="133">
        <v>0.00018</v>
      </c>
      <c r="R333" s="133">
        <f>Q333*H333</f>
        <v>0.00018</v>
      </c>
      <c r="S333" s="133">
        <v>0</v>
      </c>
      <c r="T333" s="134">
        <f>S333*H333</f>
        <v>0</v>
      </c>
      <c r="AR333" s="135" t="s">
        <v>344</v>
      </c>
      <c r="AT333" s="135" t="s">
        <v>249</v>
      </c>
      <c r="AU333" s="135" t="s">
        <v>134</v>
      </c>
      <c r="AY333" s="16" t="s">
        <v>133</v>
      </c>
      <c r="BE333" s="136">
        <f>IF(N333="základní",J333,0)</f>
        <v>0</v>
      </c>
      <c r="BF333" s="136">
        <f>IF(N333="snížená",J333,0)</f>
        <v>0</v>
      </c>
      <c r="BG333" s="136">
        <f>IF(N333="zákl. přenesená",J333,0)</f>
        <v>0</v>
      </c>
      <c r="BH333" s="136">
        <f>IF(N333="sníž. přenesená",J333,0)</f>
        <v>0</v>
      </c>
      <c r="BI333" s="136">
        <f>IF(N333="nulová",J333,0)</f>
        <v>0</v>
      </c>
      <c r="BJ333" s="16" t="s">
        <v>141</v>
      </c>
      <c r="BK333" s="136">
        <f>ROUND(I333*H333,2)</f>
        <v>0</v>
      </c>
      <c r="BL333" s="16" t="s">
        <v>242</v>
      </c>
      <c r="BM333" s="135" t="s">
        <v>630</v>
      </c>
    </row>
    <row r="334" spans="2:51" s="12" customFormat="1" ht="11.25">
      <c r="B334" s="141"/>
      <c r="D334" s="142" t="s">
        <v>145</v>
      </c>
      <c r="E334" s="143" t="s">
        <v>28</v>
      </c>
      <c r="F334" s="144" t="s">
        <v>602</v>
      </c>
      <c r="H334" s="145">
        <v>1</v>
      </c>
      <c r="I334" s="146"/>
      <c r="L334" s="141"/>
      <c r="M334" s="147"/>
      <c r="T334" s="148"/>
      <c r="AT334" s="143" t="s">
        <v>145</v>
      </c>
      <c r="AU334" s="143" t="s">
        <v>134</v>
      </c>
      <c r="AV334" s="12" t="s">
        <v>141</v>
      </c>
      <c r="AW334" s="12" t="s">
        <v>35</v>
      </c>
      <c r="AX334" s="12" t="s">
        <v>7</v>
      </c>
      <c r="AY334" s="143" t="s">
        <v>133</v>
      </c>
    </row>
    <row r="335" spans="2:65" s="1" customFormat="1" ht="16.5" customHeight="1">
      <c r="B335" s="31"/>
      <c r="C335" s="155" t="s">
        <v>631</v>
      </c>
      <c r="D335" s="155" t="s">
        <v>249</v>
      </c>
      <c r="E335" s="156" t="s">
        <v>632</v>
      </c>
      <c r="F335" s="157" t="s">
        <v>633</v>
      </c>
      <c r="G335" s="158" t="s">
        <v>150</v>
      </c>
      <c r="H335" s="159">
        <v>1</v>
      </c>
      <c r="I335" s="160"/>
      <c r="J335" s="161">
        <f>ROUND(I335*H335,2)</f>
        <v>0</v>
      </c>
      <c r="K335" s="162"/>
      <c r="L335" s="163"/>
      <c r="M335" s="164" t="s">
        <v>28</v>
      </c>
      <c r="N335" s="165" t="s">
        <v>46</v>
      </c>
      <c r="P335" s="133">
        <f>O335*H335</f>
        <v>0</v>
      </c>
      <c r="Q335" s="133">
        <v>0.00018</v>
      </c>
      <c r="R335" s="133">
        <f>Q335*H335</f>
        <v>0.00018</v>
      </c>
      <c r="S335" s="133">
        <v>0</v>
      </c>
      <c r="T335" s="134">
        <f>S335*H335</f>
        <v>0</v>
      </c>
      <c r="AR335" s="135" t="s">
        <v>344</v>
      </c>
      <c r="AT335" s="135" t="s">
        <v>249</v>
      </c>
      <c r="AU335" s="135" t="s">
        <v>134</v>
      </c>
      <c r="AY335" s="16" t="s">
        <v>133</v>
      </c>
      <c r="BE335" s="136">
        <f>IF(N335="základní",J335,0)</f>
        <v>0</v>
      </c>
      <c r="BF335" s="136">
        <f>IF(N335="snížená",J335,0)</f>
        <v>0</v>
      </c>
      <c r="BG335" s="136">
        <f>IF(N335="zákl. přenesená",J335,0)</f>
        <v>0</v>
      </c>
      <c r="BH335" s="136">
        <f>IF(N335="sníž. přenesená",J335,0)</f>
        <v>0</v>
      </c>
      <c r="BI335" s="136">
        <f>IF(N335="nulová",J335,0)</f>
        <v>0</v>
      </c>
      <c r="BJ335" s="16" t="s">
        <v>141</v>
      </c>
      <c r="BK335" s="136">
        <f>ROUND(I335*H335,2)</f>
        <v>0</v>
      </c>
      <c r="BL335" s="16" t="s">
        <v>242</v>
      </c>
      <c r="BM335" s="135" t="s">
        <v>634</v>
      </c>
    </row>
    <row r="336" spans="2:51" s="12" customFormat="1" ht="11.25">
      <c r="B336" s="141"/>
      <c r="D336" s="142" t="s">
        <v>145</v>
      </c>
      <c r="E336" s="143" t="s">
        <v>28</v>
      </c>
      <c r="F336" s="144" t="s">
        <v>602</v>
      </c>
      <c r="H336" s="145">
        <v>1</v>
      </c>
      <c r="I336" s="146"/>
      <c r="L336" s="141"/>
      <c r="M336" s="147"/>
      <c r="T336" s="148"/>
      <c r="AT336" s="143" t="s">
        <v>145</v>
      </c>
      <c r="AU336" s="143" t="s">
        <v>134</v>
      </c>
      <c r="AV336" s="12" t="s">
        <v>141</v>
      </c>
      <c r="AW336" s="12" t="s">
        <v>35</v>
      </c>
      <c r="AX336" s="12" t="s">
        <v>7</v>
      </c>
      <c r="AY336" s="143" t="s">
        <v>133</v>
      </c>
    </row>
    <row r="337" spans="2:63" s="11" customFormat="1" ht="20.85" customHeight="1">
      <c r="B337" s="111"/>
      <c r="D337" s="112" t="s">
        <v>73</v>
      </c>
      <c r="E337" s="121" t="s">
        <v>635</v>
      </c>
      <c r="F337" s="121" t="s">
        <v>636</v>
      </c>
      <c r="I337" s="114"/>
      <c r="J337" s="122">
        <f>BK337</f>
        <v>0</v>
      </c>
      <c r="L337" s="111"/>
      <c r="M337" s="116"/>
      <c r="P337" s="117">
        <f>SUM(P338:P347)</f>
        <v>0</v>
      </c>
      <c r="R337" s="117">
        <f>SUM(R338:R347)</f>
        <v>0.0034400000000000003</v>
      </c>
      <c r="T337" s="118">
        <f>SUM(T338:T347)</f>
        <v>0</v>
      </c>
      <c r="AR337" s="112" t="s">
        <v>141</v>
      </c>
      <c r="AT337" s="119" t="s">
        <v>73</v>
      </c>
      <c r="AU337" s="119" t="s">
        <v>141</v>
      </c>
      <c r="AY337" s="112" t="s">
        <v>133</v>
      </c>
      <c r="BK337" s="120">
        <f>SUM(BK338:BK347)</f>
        <v>0</v>
      </c>
    </row>
    <row r="338" spans="2:65" s="1" customFormat="1" ht="24.2" customHeight="1">
      <c r="B338" s="31"/>
      <c r="C338" s="123" t="s">
        <v>637</v>
      </c>
      <c r="D338" s="123" t="s">
        <v>136</v>
      </c>
      <c r="E338" s="124" t="s">
        <v>638</v>
      </c>
      <c r="F338" s="125" t="s">
        <v>639</v>
      </c>
      <c r="G338" s="126" t="s">
        <v>150</v>
      </c>
      <c r="H338" s="127">
        <v>1</v>
      </c>
      <c r="I338" s="128"/>
      <c r="J338" s="129">
        <f>ROUND(I338*H338,2)</f>
        <v>0</v>
      </c>
      <c r="K338" s="130"/>
      <c r="L338" s="31"/>
      <c r="M338" s="131" t="s">
        <v>28</v>
      </c>
      <c r="N338" s="132" t="s">
        <v>46</v>
      </c>
      <c r="P338" s="133">
        <f>O338*H338</f>
        <v>0</v>
      </c>
      <c r="Q338" s="133">
        <v>0</v>
      </c>
      <c r="R338" s="133">
        <f>Q338*H338</f>
        <v>0</v>
      </c>
      <c r="S338" s="133">
        <v>0</v>
      </c>
      <c r="T338" s="134">
        <f>S338*H338</f>
        <v>0</v>
      </c>
      <c r="AR338" s="135" t="s">
        <v>242</v>
      </c>
      <c r="AT338" s="135" t="s">
        <v>136</v>
      </c>
      <c r="AU338" s="135" t="s">
        <v>134</v>
      </c>
      <c r="AY338" s="16" t="s">
        <v>133</v>
      </c>
      <c r="BE338" s="136">
        <f>IF(N338="základní",J338,0)</f>
        <v>0</v>
      </c>
      <c r="BF338" s="136">
        <f>IF(N338="snížená",J338,0)</f>
        <v>0</v>
      </c>
      <c r="BG338" s="136">
        <f>IF(N338="zákl. přenesená",J338,0)</f>
        <v>0</v>
      </c>
      <c r="BH338" s="136">
        <f>IF(N338="sníž. přenesená",J338,0)</f>
        <v>0</v>
      </c>
      <c r="BI338" s="136">
        <f>IF(N338="nulová",J338,0)</f>
        <v>0</v>
      </c>
      <c r="BJ338" s="16" t="s">
        <v>141</v>
      </c>
      <c r="BK338" s="136">
        <f>ROUND(I338*H338,2)</f>
        <v>0</v>
      </c>
      <c r="BL338" s="16" t="s">
        <v>242</v>
      </c>
      <c r="BM338" s="135" t="s">
        <v>640</v>
      </c>
    </row>
    <row r="339" spans="2:47" s="1" customFormat="1" ht="11.25">
      <c r="B339" s="31"/>
      <c r="D339" s="137" t="s">
        <v>143</v>
      </c>
      <c r="F339" s="138" t="s">
        <v>641</v>
      </c>
      <c r="I339" s="139"/>
      <c r="L339" s="31"/>
      <c r="M339" s="140"/>
      <c r="T339" s="52"/>
      <c r="AT339" s="16" t="s">
        <v>143</v>
      </c>
      <c r="AU339" s="16" t="s">
        <v>134</v>
      </c>
    </row>
    <row r="340" spans="2:51" s="12" customFormat="1" ht="11.25">
      <c r="B340" s="141"/>
      <c r="D340" s="142" t="s">
        <v>145</v>
      </c>
      <c r="E340" s="143" t="s">
        <v>28</v>
      </c>
      <c r="F340" s="144" t="s">
        <v>642</v>
      </c>
      <c r="H340" s="145">
        <v>1</v>
      </c>
      <c r="I340" s="146"/>
      <c r="L340" s="141"/>
      <c r="M340" s="147"/>
      <c r="T340" s="148"/>
      <c r="AT340" s="143" t="s">
        <v>145</v>
      </c>
      <c r="AU340" s="143" t="s">
        <v>134</v>
      </c>
      <c r="AV340" s="12" t="s">
        <v>141</v>
      </c>
      <c r="AW340" s="12" t="s">
        <v>35</v>
      </c>
      <c r="AX340" s="12" t="s">
        <v>7</v>
      </c>
      <c r="AY340" s="143" t="s">
        <v>133</v>
      </c>
    </row>
    <row r="341" spans="2:65" s="1" customFormat="1" ht="24.2" customHeight="1">
      <c r="B341" s="31"/>
      <c r="C341" s="155" t="s">
        <v>643</v>
      </c>
      <c r="D341" s="155" t="s">
        <v>249</v>
      </c>
      <c r="E341" s="156" t="s">
        <v>644</v>
      </c>
      <c r="F341" s="157" t="s">
        <v>645</v>
      </c>
      <c r="G341" s="158" t="s">
        <v>150</v>
      </c>
      <c r="H341" s="159">
        <v>1</v>
      </c>
      <c r="I341" s="160"/>
      <c r="J341" s="161">
        <f>ROUND(I341*H341,2)</f>
        <v>0</v>
      </c>
      <c r="K341" s="162"/>
      <c r="L341" s="163"/>
      <c r="M341" s="164" t="s">
        <v>28</v>
      </c>
      <c r="N341" s="165" t="s">
        <v>46</v>
      </c>
      <c r="P341" s="133">
        <f>O341*H341</f>
        <v>0</v>
      </c>
      <c r="Q341" s="133">
        <v>0.00104</v>
      </c>
      <c r="R341" s="133">
        <f>Q341*H341</f>
        <v>0.00104</v>
      </c>
      <c r="S341" s="133">
        <v>0</v>
      </c>
      <c r="T341" s="134">
        <f>S341*H341</f>
        <v>0</v>
      </c>
      <c r="AR341" s="135" t="s">
        <v>344</v>
      </c>
      <c r="AT341" s="135" t="s">
        <v>249</v>
      </c>
      <c r="AU341" s="135" t="s">
        <v>134</v>
      </c>
      <c r="AY341" s="16" t="s">
        <v>133</v>
      </c>
      <c r="BE341" s="136">
        <f>IF(N341="základní",J341,0)</f>
        <v>0</v>
      </c>
      <c r="BF341" s="136">
        <f>IF(N341="snížená",J341,0)</f>
        <v>0</v>
      </c>
      <c r="BG341" s="136">
        <f>IF(N341="zákl. přenesená",J341,0)</f>
        <v>0</v>
      </c>
      <c r="BH341" s="136">
        <f>IF(N341="sníž. přenesená",J341,0)</f>
        <v>0</v>
      </c>
      <c r="BI341" s="136">
        <f>IF(N341="nulová",J341,0)</f>
        <v>0</v>
      </c>
      <c r="BJ341" s="16" t="s">
        <v>141</v>
      </c>
      <c r="BK341" s="136">
        <f>ROUND(I341*H341,2)</f>
        <v>0</v>
      </c>
      <c r="BL341" s="16" t="s">
        <v>242</v>
      </c>
      <c r="BM341" s="135" t="s">
        <v>646</v>
      </c>
    </row>
    <row r="342" spans="2:51" s="12" customFormat="1" ht="11.25">
      <c r="B342" s="141"/>
      <c r="D342" s="142" t="s">
        <v>145</v>
      </c>
      <c r="E342" s="143" t="s">
        <v>28</v>
      </c>
      <c r="F342" s="144" t="s">
        <v>642</v>
      </c>
      <c r="H342" s="145">
        <v>1</v>
      </c>
      <c r="I342" s="146"/>
      <c r="L342" s="141"/>
      <c r="M342" s="147"/>
      <c r="T342" s="148"/>
      <c r="AT342" s="143" t="s">
        <v>145</v>
      </c>
      <c r="AU342" s="143" t="s">
        <v>134</v>
      </c>
      <c r="AV342" s="12" t="s">
        <v>141</v>
      </c>
      <c r="AW342" s="12" t="s">
        <v>35</v>
      </c>
      <c r="AX342" s="12" t="s">
        <v>7</v>
      </c>
      <c r="AY342" s="143" t="s">
        <v>133</v>
      </c>
    </row>
    <row r="343" spans="2:65" s="1" customFormat="1" ht="24.2" customHeight="1">
      <c r="B343" s="31"/>
      <c r="C343" s="123" t="s">
        <v>647</v>
      </c>
      <c r="D343" s="123" t="s">
        <v>136</v>
      </c>
      <c r="E343" s="124" t="s">
        <v>648</v>
      </c>
      <c r="F343" s="125" t="s">
        <v>649</v>
      </c>
      <c r="G343" s="126" t="s">
        <v>150</v>
      </c>
      <c r="H343" s="127">
        <v>3</v>
      </c>
      <c r="I343" s="128"/>
      <c r="J343" s="129">
        <f>ROUND(I343*H343,2)</f>
        <v>0</v>
      </c>
      <c r="K343" s="130"/>
      <c r="L343" s="31"/>
      <c r="M343" s="131" t="s">
        <v>28</v>
      </c>
      <c r="N343" s="132" t="s">
        <v>46</v>
      </c>
      <c r="P343" s="133">
        <f>O343*H343</f>
        <v>0</v>
      </c>
      <c r="Q343" s="133">
        <v>0</v>
      </c>
      <c r="R343" s="133">
        <f>Q343*H343</f>
        <v>0</v>
      </c>
      <c r="S343" s="133">
        <v>0</v>
      </c>
      <c r="T343" s="134">
        <f>S343*H343</f>
        <v>0</v>
      </c>
      <c r="AR343" s="135" t="s">
        <v>242</v>
      </c>
      <c r="AT343" s="135" t="s">
        <v>136</v>
      </c>
      <c r="AU343" s="135" t="s">
        <v>134</v>
      </c>
      <c r="AY343" s="16" t="s">
        <v>133</v>
      </c>
      <c r="BE343" s="136">
        <f>IF(N343="základní",J343,0)</f>
        <v>0</v>
      </c>
      <c r="BF343" s="136">
        <f>IF(N343="snížená",J343,0)</f>
        <v>0</v>
      </c>
      <c r="BG343" s="136">
        <f>IF(N343="zákl. přenesená",J343,0)</f>
        <v>0</v>
      </c>
      <c r="BH343" s="136">
        <f>IF(N343="sníž. přenesená",J343,0)</f>
        <v>0</v>
      </c>
      <c r="BI343" s="136">
        <f>IF(N343="nulová",J343,0)</f>
        <v>0</v>
      </c>
      <c r="BJ343" s="16" t="s">
        <v>141</v>
      </c>
      <c r="BK343" s="136">
        <f>ROUND(I343*H343,2)</f>
        <v>0</v>
      </c>
      <c r="BL343" s="16" t="s">
        <v>242</v>
      </c>
      <c r="BM343" s="135" t="s">
        <v>650</v>
      </c>
    </row>
    <row r="344" spans="2:47" s="1" customFormat="1" ht="11.25">
      <c r="B344" s="31"/>
      <c r="D344" s="137" t="s">
        <v>143</v>
      </c>
      <c r="F344" s="138" t="s">
        <v>651</v>
      </c>
      <c r="I344" s="139"/>
      <c r="L344" s="31"/>
      <c r="M344" s="140"/>
      <c r="T344" s="52"/>
      <c r="AT344" s="16" t="s">
        <v>143</v>
      </c>
      <c r="AU344" s="16" t="s">
        <v>134</v>
      </c>
    </row>
    <row r="345" spans="2:51" s="12" customFormat="1" ht="11.25">
      <c r="B345" s="141"/>
      <c r="D345" s="142" t="s">
        <v>145</v>
      </c>
      <c r="E345" s="143" t="s">
        <v>28</v>
      </c>
      <c r="F345" s="144" t="s">
        <v>652</v>
      </c>
      <c r="H345" s="145">
        <v>3</v>
      </c>
      <c r="I345" s="146"/>
      <c r="L345" s="141"/>
      <c r="M345" s="147"/>
      <c r="T345" s="148"/>
      <c r="AT345" s="143" t="s">
        <v>145</v>
      </c>
      <c r="AU345" s="143" t="s">
        <v>134</v>
      </c>
      <c r="AV345" s="12" t="s">
        <v>141</v>
      </c>
      <c r="AW345" s="12" t="s">
        <v>35</v>
      </c>
      <c r="AX345" s="12" t="s">
        <v>7</v>
      </c>
      <c r="AY345" s="143" t="s">
        <v>133</v>
      </c>
    </row>
    <row r="346" spans="2:65" s="1" customFormat="1" ht="16.5" customHeight="1">
      <c r="B346" s="31"/>
      <c r="C346" s="155" t="s">
        <v>653</v>
      </c>
      <c r="D346" s="155" t="s">
        <v>249</v>
      </c>
      <c r="E346" s="156" t="s">
        <v>654</v>
      </c>
      <c r="F346" s="157" t="s">
        <v>655</v>
      </c>
      <c r="G346" s="158" t="s">
        <v>150</v>
      </c>
      <c r="H346" s="159">
        <v>3</v>
      </c>
      <c r="I346" s="160"/>
      <c r="J346" s="161">
        <f>ROUND(I346*H346,2)</f>
        <v>0</v>
      </c>
      <c r="K346" s="162"/>
      <c r="L346" s="163"/>
      <c r="M346" s="164" t="s">
        <v>28</v>
      </c>
      <c r="N346" s="165" t="s">
        <v>46</v>
      </c>
      <c r="P346" s="133">
        <f>O346*H346</f>
        <v>0</v>
      </c>
      <c r="Q346" s="133">
        <v>0.0008</v>
      </c>
      <c r="R346" s="133">
        <f>Q346*H346</f>
        <v>0.0024000000000000002</v>
      </c>
      <c r="S346" s="133">
        <v>0</v>
      </c>
      <c r="T346" s="134">
        <f>S346*H346</f>
        <v>0</v>
      </c>
      <c r="AR346" s="135" t="s">
        <v>344</v>
      </c>
      <c r="AT346" s="135" t="s">
        <v>249</v>
      </c>
      <c r="AU346" s="135" t="s">
        <v>134</v>
      </c>
      <c r="AY346" s="16" t="s">
        <v>133</v>
      </c>
      <c r="BE346" s="136">
        <f>IF(N346="základní",J346,0)</f>
        <v>0</v>
      </c>
      <c r="BF346" s="136">
        <f>IF(N346="snížená",J346,0)</f>
        <v>0</v>
      </c>
      <c r="BG346" s="136">
        <f>IF(N346="zákl. přenesená",J346,0)</f>
        <v>0</v>
      </c>
      <c r="BH346" s="136">
        <f>IF(N346="sníž. přenesená",J346,0)</f>
        <v>0</v>
      </c>
      <c r="BI346" s="136">
        <f>IF(N346="nulová",J346,0)</f>
        <v>0</v>
      </c>
      <c r="BJ346" s="16" t="s">
        <v>141</v>
      </c>
      <c r="BK346" s="136">
        <f>ROUND(I346*H346,2)</f>
        <v>0</v>
      </c>
      <c r="BL346" s="16" t="s">
        <v>242</v>
      </c>
      <c r="BM346" s="135" t="s">
        <v>656</v>
      </c>
    </row>
    <row r="347" spans="2:51" s="12" customFormat="1" ht="11.25">
      <c r="B347" s="141"/>
      <c r="D347" s="142" t="s">
        <v>145</v>
      </c>
      <c r="E347" s="143" t="s">
        <v>28</v>
      </c>
      <c r="F347" s="144" t="s">
        <v>652</v>
      </c>
      <c r="H347" s="145">
        <v>3</v>
      </c>
      <c r="I347" s="146"/>
      <c r="L347" s="141"/>
      <c r="M347" s="147"/>
      <c r="T347" s="148"/>
      <c r="AT347" s="143" t="s">
        <v>145</v>
      </c>
      <c r="AU347" s="143" t="s">
        <v>134</v>
      </c>
      <c r="AV347" s="12" t="s">
        <v>141</v>
      </c>
      <c r="AW347" s="12" t="s">
        <v>35</v>
      </c>
      <c r="AX347" s="12" t="s">
        <v>7</v>
      </c>
      <c r="AY347" s="143" t="s">
        <v>133</v>
      </c>
    </row>
    <row r="348" spans="2:63" s="11" customFormat="1" ht="20.85" customHeight="1">
      <c r="B348" s="111"/>
      <c r="D348" s="112" t="s">
        <v>73</v>
      </c>
      <c r="E348" s="121" t="s">
        <v>657</v>
      </c>
      <c r="F348" s="121" t="s">
        <v>658</v>
      </c>
      <c r="I348" s="114"/>
      <c r="J348" s="122">
        <f>BK348</f>
        <v>0</v>
      </c>
      <c r="L348" s="111"/>
      <c r="M348" s="116"/>
      <c r="P348" s="117">
        <f>SUM(P349:P357)</f>
        <v>0</v>
      </c>
      <c r="R348" s="117">
        <f>SUM(R349:R357)</f>
        <v>0</v>
      </c>
      <c r="T348" s="118">
        <f>SUM(T349:T357)</f>
        <v>0</v>
      </c>
      <c r="AR348" s="112" t="s">
        <v>141</v>
      </c>
      <c r="AT348" s="119" t="s">
        <v>73</v>
      </c>
      <c r="AU348" s="119" t="s">
        <v>141</v>
      </c>
      <c r="AY348" s="112" t="s">
        <v>133</v>
      </c>
      <c r="BK348" s="120">
        <f>SUM(BK349:BK357)</f>
        <v>0</v>
      </c>
    </row>
    <row r="349" spans="2:65" s="1" customFormat="1" ht="21.75" customHeight="1">
      <c r="B349" s="31"/>
      <c r="C349" s="155" t="s">
        <v>659</v>
      </c>
      <c r="D349" s="155" t="s">
        <v>249</v>
      </c>
      <c r="E349" s="156" t="s">
        <v>660</v>
      </c>
      <c r="F349" s="157" t="s">
        <v>1273</v>
      </c>
      <c r="G349" s="158" t="s">
        <v>150</v>
      </c>
      <c r="H349" s="159">
        <v>1</v>
      </c>
      <c r="I349" s="160"/>
      <c r="J349" s="161">
        <f>ROUND(I349*H349,2)</f>
        <v>0</v>
      </c>
      <c r="K349" s="162"/>
      <c r="L349" s="163"/>
      <c r="M349" s="164" t="s">
        <v>28</v>
      </c>
      <c r="N349" s="165" t="s">
        <v>46</v>
      </c>
      <c r="P349" s="133">
        <f>O349*H349</f>
        <v>0</v>
      </c>
      <c r="Q349" s="133">
        <v>0</v>
      </c>
      <c r="R349" s="133">
        <f>Q349*H349</f>
        <v>0</v>
      </c>
      <c r="S349" s="133">
        <v>0</v>
      </c>
      <c r="T349" s="134">
        <f>S349*H349</f>
        <v>0</v>
      </c>
      <c r="AR349" s="135" t="s">
        <v>344</v>
      </c>
      <c r="AT349" s="135" t="s">
        <v>249</v>
      </c>
      <c r="AU349" s="135" t="s">
        <v>134</v>
      </c>
      <c r="AY349" s="16" t="s">
        <v>133</v>
      </c>
      <c r="BE349" s="136">
        <f>IF(N349="základní",J349,0)</f>
        <v>0</v>
      </c>
      <c r="BF349" s="136">
        <f>IF(N349="snížená",J349,0)</f>
        <v>0</v>
      </c>
      <c r="BG349" s="136">
        <f>IF(N349="zákl. přenesená",J349,0)</f>
        <v>0</v>
      </c>
      <c r="BH349" s="136">
        <f>IF(N349="sníž. přenesená",J349,0)</f>
        <v>0</v>
      </c>
      <c r="BI349" s="136">
        <f>IF(N349="nulová",J349,0)</f>
        <v>0</v>
      </c>
      <c r="BJ349" s="16" t="s">
        <v>141</v>
      </c>
      <c r="BK349" s="136">
        <f>ROUND(I349*H349,2)</f>
        <v>0</v>
      </c>
      <c r="BL349" s="16" t="s">
        <v>242</v>
      </c>
      <c r="BM349" s="135" t="s">
        <v>661</v>
      </c>
    </row>
    <row r="350" spans="2:51" s="12" customFormat="1" ht="11.25">
      <c r="B350" s="141"/>
      <c r="D350" s="142" t="s">
        <v>145</v>
      </c>
      <c r="E350" s="143" t="s">
        <v>28</v>
      </c>
      <c r="F350" s="144" t="s">
        <v>662</v>
      </c>
      <c r="H350" s="145">
        <v>1</v>
      </c>
      <c r="I350" s="146"/>
      <c r="L350" s="141"/>
      <c r="M350" s="147"/>
      <c r="T350" s="148"/>
      <c r="AT350" s="143" t="s">
        <v>145</v>
      </c>
      <c r="AU350" s="143" t="s">
        <v>134</v>
      </c>
      <c r="AV350" s="12" t="s">
        <v>141</v>
      </c>
      <c r="AW350" s="12" t="s">
        <v>35</v>
      </c>
      <c r="AX350" s="12" t="s">
        <v>7</v>
      </c>
      <c r="AY350" s="143" t="s">
        <v>133</v>
      </c>
    </row>
    <row r="351" spans="2:65" s="1" customFormat="1" ht="16.5" customHeight="1">
      <c r="B351" s="31"/>
      <c r="C351" s="155" t="s">
        <v>663</v>
      </c>
      <c r="D351" s="155" t="s">
        <v>249</v>
      </c>
      <c r="E351" s="156" t="s">
        <v>664</v>
      </c>
      <c r="F351" s="157" t="s">
        <v>1274</v>
      </c>
      <c r="G351" s="158" t="s">
        <v>150</v>
      </c>
      <c r="H351" s="159">
        <v>2</v>
      </c>
      <c r="I351" s="160"/>
      <c r="J351" s="161">
        <f>ROUND(I351*H351,2)</f>
        <v>0</v>
      </c>
      <c r="K351" s="162"/>
      <c r="L351" s="163"/>
      <c r="M351" s="164" t="s">
        <v>28</v>
      </c>
      <c r="N351" s="165" t="s">
        <v>46</v>
      </c>
      <c r="P351" s="133">
        <f>O351*H351</f>
        <v>0</v>
      </c>
      <c r="Q351" s="133">
        <v>0</v>
      </c>
      <c r="R351" s="133">
        <f>Q351*H351</f>
        <v>0</v>
      </c>
      <c r="S351" s="133">
        <v>0</v>
      </c>
      <c r="T351" s="134">
        <f>S351*H351</f>
        <v>0</v>
      </c>
      <c r="AR351" s="135" t="s">
        <v>344</v>
      </c>
      <c r="AT351" s="135" t="s">
        <v>249</v>
      </c>
      <c r="AU351" s="135" t="s">
        <v>134</v>
      </c>
      <c r="AY351" s="16" t="s">
        <v>133</v>
      </c>
      <c r="BE351" s="136">
        <f>IF(N351="základní",J351,0)</f>
        <v>0</v>
      </c>
      <c r="BF351" s="136">
        <f>IF(N351="snížená",J351,0)</f>
        <v>0</v>
      </c>
      <c r="BG351" s="136">
        <f>IF(N351="zákl. přenesená",J351,0)</f>
        <v>0</v>
      </c>
      <c r="BH351" s="136">
        <f>IF(N351="sníž. přenesená",J351,0)</f>
        <v>0</v>
      </c>
      <c r="BI351" s="136">
        <f>IF(N351="nulová",J351,0)</f>
        <v>0</v>
      </c>
      <c r="BJ351" s="16" t="s">
        <v>141</v>
      </c>
      <c r="BK351" s="136">
        <f>ROUND(I351*H351,2)</f>
        <v>0</v>
      </c>
      <c r="BL351" s="16" t="s">
        <v>242</v>
      </c>
      <c r="BM351" s="135" t="s">
        <v>665</v>
      </c>
    </row>
    <row r="352" spans="2:51" s="12" customFormat="1" ht="11.25">
      <c r="B352" s="141"/>
      <c r="D352" s="142" t="s">
        <v>145</v>
      </c>
      <c r="E352" s="143" t="s">
        <v>28</v>
      </c>
      <c r="F352" s="144" t="s">
        <v>666</v>
      </c>
      <c r="H352" s="145">
        <v>2</v>
      </c>
      <c r="I352" s="146"/>
      <c r="L352" s="141"/>
      <c r="M352" s="147"/>
      <c r="T352" s="148"/>
      <c r="AT352" s="143" t="s">
        <v>145</v>
      </c>
      <c r="AU352" s="143" t="s">
        <v>134</v>
      </c>
      <c r="AV352" s="12" t="s">
        <v>141</v>
      </c>
      <c r="AW352" s="12" t="s">
        <v>35</v>
      </c>
      <c r="AX352" s="12" t="s">
        <v>7</v>
      </c>
      <c r="AY352" s="143" t="s">
        <v>133</v>
      </c>
    </row>
    <row r="353" spans="2:65" s="1" customFormat="1" ht="21.75" customHeight="1">
      <c r="B353" s="31"/>
      <c r="C353" s="155" t="s">
        <v>667</v>
      </c>
      <c r="D353" s="155" t="s">
        <v>249</v>
      </c>
      <c r="E353" s="156" t="s">
        <v>668</v>
      </c>
      <c r="F353" s="157" t="s">
        <v>669</v>
      </c>
      <c r="G353" s="158" t="s">
        <v>150</v>
      </c>
      <c r="H353" s="159">
        <v>2</v>
      </c>
      <c r="I353" s="160"/>
      <c r="J353" s="161">
        <f>ROUND(I353*H353,2)</f>
        <v>0</v>
      </c>
      <c r="K353" s="162"/>
      <c r="L353" s="163"/>
      <c r="M353" s="164" t="s">
        <v>28</v>
      </c>
      <c r="N353" s="165" t="s">
        <v>46</v>
      </c>
      <c r="P353" s="133">
        <f>O353*H353</f>
        <v>0</v>
      </c>
      <c r="Q353" s="133">
        <v>0</v>
      </c>
      <c r="R353" s="133">
        <f>Q353*H353</f>
        <v>0</v>
      </c>
      <c r="S353" s="133">
        <v>0</v>
      </c>
      <c r="T353" s="134">
        <f>S353*H353</f>
        <v>0</v>
      </c>
      <c r="AR353" s="135" t="s">
        <v>344</v>
      </c>
      <c r="AT353" s="135" t="s">
        <v>249</v>
      </c>
      <c r="AU353" s="135" t="s">
        <v>134</v>
      </c>
      <c r="AY353" s="16" t="s">
        <v>133</v>
      </c>
      <c r="BE353" s="136">
        <f>IF(N353="základní",J353,0)</f>
        <v>0</v>
      </c>
      <c r="BF353" s="136">
        <f>IF(N353="snížená",J353,0)</f>
        <v>0</v>
      </c>
      <c r="BG353" s="136">
        <f>IF(N353="zákl. přenesená",J353,0)</f>
        <v>0</v>
      </c>
      <c r="BH353" s="136">
        <f>IF(N353="sníž. přenesená",J353,0)</f>
        <v>0</v>
      </c>
      <c r="BI353" s="136">
        <f>IF(N353="nulová",J353,0)</f>
        <v>0</v>
      </c>
      <c r="BJ353" s="16" t="s">
        <v>141</v>
      </c>
      <c r="BK353" s="136">
        <f>ROUND(I353*H353,2)</f>
        <v>0</v>
      </c>
      <c r="BL353" s="16" t="s">
        <v>242</v>
      </c>
      <c r="BM353" s="135" t="s">
        <v>670</v>
      </c>
    </row>
    <row r="354" spans="2:65" s="1" customFormat="1" ht="16.5" customHeight="1">
      <c r="B354" s="31"/>
      <c r="C354" s="155" t="s">
        <v>671</v>
      </c>
      <c r="D354" s="155" t="s">
        <v>249</v>
      </c>
      <c r="E354" s="156" t="s">
        <v>672</v>
      </c>
      <c r="F354" s="157" t="s">
        <v>673</v>
      </c>
      <c r="G354" s="158" t="s">
        <v>150</v>
      </c>
      <c r="H354" s="159">
        <v>1</v>
      </c>
      <c r="I354" s="160"/>
      <c r="J354" s="161">
        <f>ROUND(I354*H354,2)</f>
        <v>0</v>
      </c>
      <c r="K354" s="162"/>
      <c r="L354" s="163"/>
      <c r="M354" s="164" t="s">
        <v>28</v>
      </c>
      <c r="N354" s="165" t="s">
        <v>46</v>
      </c>
      <c r="P354" s="133">
        <f>O354*H354</f>
        <v>0</v>
      </c>
      <c r="Q354" s="133">
        <v>0</v>
      </c>
      <c r="R354" s="133">
        <f>Q354*H354</f>
        <v>0</v>
      </c>
      <c r="S354" s="133">
        <v>0</v>
      </c>
      <c r="T354" s="134">
        <f>S354*H354</f>
        <v>0</v>
      </c>
      <c r="AR354" s="135" t="s">
        <v>344</v>
      </c>
      <c r="AT354" s="135" t="s">
        <v>249</v>
      </c>
      <c r="AU354" s="135" t="s">
        <v>134</v>
      </c>
      <c r="AY354" s="16" t="s">
        <v>133</v>
      </c>
      <c r="BE354" s="136">
        <f>IF(N354="základní",J354,0)</f>
        <v>0</v>
      </c>
      <c r="BF354" s="136">
        <f>IF(N354="snížená",J354,0)</f>
        <v>0</v>
      </c>
      <c r="BG354" s="136">
        <f>IF(N354="zákl. přenesená",J354,0)</f>
        <v>0</v>
      </c>
      <c r="BH354" s="136">
        <f>IF(N354="sníž. přenesená",J354,0)</f>
        <v>0</v>
      </c>
      <c r="BI354" s="136">
        <f>IF(N354="nulová",J354,0)</f>
        <v>0</v>
      </c>
      <c r="BJ354" s="16" t="s">
        <v>141</v>
      </c>
      <c r="BK354" s="136">
        <f>ROUND(I354*H354,2)</f>
        <v>0</v>
      </c>
      <c r="BL354" s="16" t="s">
        <v>242</v>
      </c>
      <c r="BM354" s="135" t="s">
        <v>674</v>
      </c>
    </row>
    <row r="355" spans="2:65" s="1" customFormat="1" ht="24.2" customHeight="1">
      <c r="B355" s="31"/>
      <c r="C355" s="155" t="s">
        <v>675</v>
      </c>
      <c r="D355" s="155" t="s">
        <v>249</v>
      </c>
      <c r="E355" s="156" t="s">
        <v>676</v>
      </c>
      <c r="F355" s="157" t="s">
        <v>677</v>
      </c>
      <c r="G355" s="158" t="s">
        <v>150</v>
      </c>
      <c r="H355" s="159">
        <v>56</v>
      </c>
      <c r="I355" s="160"/>
      <c r="J355" s="161">
        <f>ROUND(I355*H355,2)</f>
        <v>0</v>
      </c>
      <c r="K355" s="162"/>
      <c r="L355" s="163"/>
      <c r="M355" s="164" t="s">
        <v>28</v>
      </c>
      <c r="N355" s="165" t="s">
        <v>46</v>
      </c>
      <c r="P355" s="133">
        <f>O355*H355</f>
        <v>0</v>
      </c>
      <c r="Q355" s="133">
        <v>0</v>
      </c>
      <c r="R355" s="133">
        <f>Q355*H355</f>
        <v>0</v>
      </c>
      <c r="S355" s="133">
        <v>0</v>
      </c>
      <c r="T355" s="134">
        <f>S355*H355</f>
        <v>0</v>
      </c>
      <c r="AR355" s="135" t="s">
        <v>344</v>
      </c>
      <c r="AT355" s="135" t="s">
        <v>249</v>
      </c>
      <c r="AU355" s="135" t="s">
        <v>134</v>
      </c>
      <c r="AY355" s="16" t="s">
        <v>133</v>
      </c>
      <c r="BE355" s="136">
        <f>IF(N355="základní",J355,0)</f>
        <v>0</v>
      </c>
      <c r="BF355" s="136">
        <f>IF(N355="snížená",J355,0)</f>
        <v>0</v>
      </c>
      <c r="BG355" s="136">
        <f>IF(N355="zákl. přenesená",J355,0)</f>
        <v>0</v>
      </c>
      <c r="BH355" s="136">
        <f>IF(N355="sníž. přenesená",J355,0)</f>
        <v>0</v>
      </c>
      <c r="BI355" s="136">
        <f>IF(N355="nulová",J355,0)</f>
        <v>0</v>
      </c>
      <c r="BJ355" s="16" t="s">
        <v>141</v>
      </c>
      <c r="BK355" s="136">
        <f>ROUND(I355*H355,2)</f>
        <v>0</v>
      </c>
      <c r="BL355" s="16" t="s">
        <v>242</v>
      </c>
      <c r="BM355" s="135" t="s">
        <v>678</v>
      </c>
    </row>
    <row r="356" spans="2:65" s="1" customFormat="1" ht="16.5" customHeight="1">
      <c r="B356" s="31"/>
      <c r="C356" s="155" t="s">
        <v>679</v>
      </c>
      <c r="D356" s="155" t="s">
        <v>249</v>
      </c>
      <c r="E356" s="156" t="s">
        <v>680</v>
      </c>
      <c r="F356" s="157" t="s">
        <v>681</v>
      </c>
      <c r="G356" s="158" t="s">
        <v>150</v>
      </c>
      <c r="H356" s="159">
        <v>1</v>
      </c>
      <c r="I356" s="160"/>
      <c r="J356" s="161">
        <f>ROUND(I356*H356,2)</f>
        <v>0</v>
      </c>
      <c r="K356" s="162"/>
      <c r="L356" s="163"/>
      <c r="M356" s="164" t="s">
        <v>28</v>
      </c>
      <c r="N356" s="165" t="s">
        <v>46</v>
      </c>
      <c r="P356" s="133">
        <f>O356*H356</f>
        <v>0</v>
      </c>
      <c r="Q356" s="133">
        <v>0</v>
      </c>
      <c r="R356" s="133">
        <f>Q356*H356</f>
        <v>0</v>
      </c>
      <c r="S356" s="133">
        <v>0</v>
      </c>
      <c r="T356" s="134">
        <f>S356*H356</f>
        <v>0</v>
      </c>
      <c r="AR356" s="135" t="s">
        <v>344</v>
      </c>
      <c r="AT356" s="135" t="s">
        <v>249</v>
      </c>
      <c r="AU356" s="135" t="s">
        <v>134</v>
      </c>
      <c r="AY356" s="16" t="s">
        <v>133</v>
      </c>
      <c r="BE356" s="136">
        <f>IF(N356="základní",J356,0)</f>
        <v>0</v>
      </c>
      <c r="BF356" s="136">
        <f>IF(N356="snížená",J356,0)</f>
        <v>0</v>
      </c>
      <c r="BG356" s="136">
        <f>IF(N356="zákl. přenesená",J356,0)</f>
        <v>0</v>
      </c>
      <c r="BH356" s="136">
        <f>IF(N356="sníž. přenesená",J356,0)</f>
        <v>0</v>
      </c>
      <c r="BI356" s="136">
        <f>IF(N356="nulová",J356,0)</f>
        <v>0</v>
      </c>
      <c r="BJ356" s="16" t="s">
        <v>141</v>
      </c>
      <c r="BK356" s="136">
        <f>ROUND(I356*H356,2)</f>
        <v>0</v>
      </c>
      <c r="BL356" s="16" t="s">
        <v>242</v>
      </c>
      <c r="BM356" s="135" t="s">
        <v>682</v>
      </c>
    </row>
    <row r="357" spans="2:65" s="1" customFormat="1" ht="16.5" customHeight="1">
      <c r="B357" s="31"/>
      <c r="C357" s="123" t="s">
        <v>683</v>
      </c>
      <c r="D357" s="123" t="s">
        <v>136</v>
      </c>
      <c r="E357" s="124" t="s">
        <v>684</v>
      </c>
      <c r="F357" s="125" t="s">
        <v>685</v>
      </c>
      <c r="G357" s="126" t="s">
        <v>150</v>
      </c>
      <c r="H357" s="127">
        <v>1</v>
      </c>
      <c r="I357" s="128"/>
      <c r="J357" s="129">
        <f>ROUND(I357*H357,2)</f>
        <v>0</v>
      </c>
      <c r="K357" s="130"/>
      <c r="L357" s="31"/>
      <c r="M357" s="131" t="s">
        <v>28</v>
      </c>
      <c r="N357" s="132" t="s">
        <v>46</v>
      </c>
      <c r="P357" s="133">
        <f>O357*H357</f>
        <v>0</v>
      </c>
      <c r="Q357" s="133">
        <v>0</v>
      </c>
      <c r="R357" s="133">
        <f>Q357*H357</f>
        <v>0</v>
      </c>
      <c r="S357" s="133">
        <v>0</v>
      </c>
      <c r="T357" s="134">
        <f>S357*H357</f>
        <v>0</v>
      </c>
      <c r="AR357" s="135" t="s">
        <v>242</v>
      </c>
      <c r="AT357" s="135" t="s">
        <v>136</v>
      </c>
      <c r="AU357" s="135" t="s">
        <v>134</v>
      </c>
      <c r="AY357" s="16" t="s">
        <v>133</v>
      </c>
      <c r="BE357" s="136">
        <f>IF(N357="základní",J357,0)</f>
        <v>0</v>
      </c>
      <c r="BF357" s="136">
        <f>IF(N357="snížená",J357,0)</f>
        <v>0</v>
      </c>
      <c r="BG357" s="136">
        <f>IF(N357="zákl. přenesená",J357,0)</f>
        <v>0</v>
      </c>
      <c r="BH357" s="136">
        <f>IF(N357="sníž. přenesená",J357,0)</f>
        <v>0</v>
      </c>
      <c r="BI357" s="136">
        <f>IF(N357="nulová",J357,0)</f>
        <v>0</v>
      </c>
      <c r="BJ357" s="16" t="s">
        <v>141</v>
      </c>
      <c r="BK357" s="136">
        <f>ROUND(I357*H357,2)</f>
        <v>0</v>
      </c>
      <c r="BL357" s="16" t="s">
        <v>242</v>
      </c>
      <c r="BM357" s="135" t="s">
        <v>686</v>
      </c>
    </row>
    <row r="358" spans="2:63" s="11" customFormat="1" ht="22.9" customHeight="1">
      <c r="B358" s="111"/>
      <c r="D358" s="112" t="s">
        <v>73</v>
      </c>
      <c r="E358" s="121" t="s">
        <v>687</v>
      </c>
      <c r="F358" s="121" t="s">
        <v>688</v>
      </c>
      <c r="I358" s="114"/>
      <c r="J358" s="122">
        <f>BK358</f>
        <v>0</v>
      </c>
      <c r="L358" s="111"/>
      <c r="M358" s="116"/>
      <c r="P358" s="117">
        <f>SUM(P359:P360)</f>
        <v>0</v>
      </c>
      <c r="R358" s="117">
        <f>SUM(R359:R360)</f>
        <v>0</v>
      </c>
      <c r="T358" s="118">
        <f>SUM(T359:T360)</f>
        <v>0</v>
      </c>
      <c r="AR358" s="112" t="s">
        <v>141</v>
      </c>
      <c r="AT358" s="119" t="s">
        <v>73</v>
      </c>
      <c r="AU358" s="119" t="s">
        <v>80</v>
      </c>
      <c r="AY358" s="112" t="s">
        <v>133</v>
      </c>
      <c r="BK358" s="120">
        <f>SUM(BK359:BK360)</f>
        <v>0</v>
      </c>
    </row>
    <row r="359" spans="2:65" s="1" customFormat="1" ht="16.5" customHeight="1">
      <c r="B359" s="31"/>
      <c r="C359" s="123" t="s">
        <v>689</v>
      </c>
      <c r="D359" s="123" t="s">
        <v>136</v>
      </c>
      <c r="E359" s="124" t="s">
        <v>690</v>
      </c>
      <c r="F359" s="125" t="s">
        <v>691</v>
      </c>
      <c r="G359" s="126" t="s">
        <v>692</v>
      </c>
      <c r="H359" s="127">
        <v>1</v>
      </c>
      <c r="I359" s="128"/>
      <c r="J359" s="129">
        <f>ROUND(I359*H359,2)</f>
        <v>0</v>
      </c>
      <c r="K359" s="130"/>
      <c r="L359" s="31"/>
      <c r="M359" s="131" t="s">
        <v>28</v>
      </c>
      <c r="N359" s="132" t="s">
        <v>46</v>
      </c>
      <c r="P359" s="133">
        <f>O359*H359</f>
        <v>0</v>
      </c>
      <c r="Q359" s="133">
        <v>0</v>
      </c>
      <c r="R359" s="133">
        <f>Q359*H359</f>
        <v>0</v>
      </c>
      <c r="S359" s="133">
        <v>0</v>
      </c>
      <c r="T359" s="134">
        <f>S359*H359</f>
        <v>0</v>
      </c>
      <c r="AR359" s="135" t="s">
        <v>693</v>
      </c>
      <c r="AT359" s="135" t="s">
        <v>136</v>
      </c>
      <c r="AU359" s="135" t="s">
        <v>141</v>
      </c>
      <c r="AY359" s="16" t="s">
        <v>133</v>
      </c>
      <c r="BE359" s="136">
        <f>IF(N359="základní",J359,0)</f>
        <v>0</v>
      </c>
      <c r="BF359" s="136">
        <f>IF(N359="snížená",J359,0)</f>
        <v>0</v>
      </c>
      <c r="BG359" s="136">
        <f>IF(N359="zákl. přenesená",J359,0)</f>
        <v>0</v>
      </c>
      <c r="BH359" s="136">
        <f>IF(N359="sníž. přenesená",J359,0)</f>
        <v>0</v>
      </c>
      <c r="BI359" s="136">
        <f>IF(N359="nulová",J359,0)</f>
        <v>0</v>
      </c>
      <c r="BJ359" s="16" t="s">
        <v>141</v>
      </c>
      <c r="BK359" s="136">
        <f>ROUND(I359*H359,2)</f>
        <v>0</v>
      </c>
      <c r="BL359" s="16" t="s">
        <v>693</v>
      </c>
      <c r="BM359" s="135" t="s">
        <v>694</v>
      </c>
    </row>
    <row r="360" spans="2:51" s="12" customFormat="1" ht="11.25">
      <c r="B360" s="141"/>
      <c r="D360" s="142" t="s">
        <v>145</v>
      </c>
      <c r="E360" s="143" t="s">
        <v>28</v>
      </c>
      <c r="F360" s="144" t="s">
        <v>695</v>
      </c>
      <c r="H360" s="145">
        <v>1</v>
      </c>
      <c r="I360" s="146"/>
      <c r="L360" s="141"/>
      <c r="M360" s="147"/>
      <c r="T360" s="148"/>
      <c r="AT360" s="143" t="s">
        <v>145</v>
      </c>
      <c r="AU360" s="143" t="s">
        <v>141</v>
      </c>
      <c r="AV360" s="12" t="s">
        <v>141</v>
      </c>
      <c r="AW360" s="12" t="s">
        <v>35</v>
      </c>
      <c r="AX360" s="12" t="s">
        <v>7</v>
      </c>
      <c r="AY360" s="143" t="s">
        <v>133</v>
      </c>
    </row>
    <row r="361" spans="2:63" s="11" customFormat="1" ht="22.9" customHeight="1">
      <c r="B361" s="111"/>
      <c r="D361" s="112" t="s">
        <v>73</v>
      </c>
      <c r="E361" s="121" t="s">
        <v>696</v>
      </c>
      <c r="F361" s="121" t="s">
        <v>697</v>
      </c>
      <c r="I361" s="114"/>
      <c r="J361" s="122">
        <f>BK361</f>
        <v>0</v>
      </c>
      <c r="L361" s="111"/>
      <c r="M361" s="116"/>
      <c r="P361" s="117">
        <f>SUM(P362:P389)</f>
        <v>0</v>
      </c>
      <c r="R361" s="117">
        <f>SUM(R362:R389)</f>
        <v>0.65353249644</v>
      </c>
      <c r="T361" s="118">
        <f>SUM(T362:T389)</f>
        <v>0.012</v>
      </c>
      <c r="AR361" s="112" t="s">
        <v>141</v>
      </c>
      <c r="AT361" s="119" t="s">
        <v>73</v>
      </c>
      <c r="AU361" s="119" t="s">
        <v>80</v>
      </c>
      <c r="AY361" s="112" t="s">
        <v>133</v>
      </c>
      <c r="BK361" s="120">
        <f>SUM(BK362:BK389)</f>
        <v>0</v>
      </c>
    </row>
    <row r="362" spans="2:65" s="1" customFormat="1" ht="37.9" customHeight="1">
      <c r="B362" s="31"/>
      <c r="C362" s="123" t="s">
        <v>698</v>
      </c>
      <c r="D362" s="123" t="s">
        <v>136</v>
      </c>
      <c r="E362" s="124" t="s">
        <v>699</v>
      </c>
      <c r="F362" s="125" t="s">
        <v>700</v>
      </c>
      <c r="G362" s="126" t="s">
        <v>327</v>
      </c>
      <c r="H362" s="127">
        <v>6.45</v>
      </c>
      <c r="I362" s="128"/>
      <c r="J362" s="129">
        <f>ROUND(I362*H362,2)</f>
        <v>0</v>
      </c>
      <c r="K362" s="130"/>
      <c r="L362" s="31"/>
      <c r="M362" s="131" t="s">
        <v>28</v>
      </c>
      <c r="N362" s="132" t="s">
        <v>46</v>
      </c>
      <c r="P362" s="133">
        <f>O362*H362</f>
        <v>0</v>
      </c>
      <c r="Q362" s="133">
        <v>0.000906</v>
      </c>
      <c r="R362" s="133">
        <f>Q362*H362</f>
        <v>0.0058437</v>
      </c>
      <c r="S362" s="133">
        <v>0</v>
      </c>
      <c r="T362" s="134">
        <f>S362*H362</f>
        <v>0</v>
      </c>
      <c r="AR362" s="135" t="s">
        <v>242</v>
      </c>
      <c r="AT362" s="135" t="s">
        <v>136</v>
      </c>
      <c r="AU362" s="135" t="s">
        <v>141</v>
      </c>
      <c r="AY362" s="16" t="s">
        <v>133</v>
      </c>
      <c r="BE362" s="136">
        <f>IF(N362="základní",J362,0)</f>
        <v>0</v>
      </c>
      <c r="BF362" s="136">
        <f>IF(N362="snížená",J362,0)</f>
        <v>0</v>
      </c>
      <c r="BG362" s="136">
        <f>IF(N362="zákl. přenesená",J362,0)</f>
        <v>0</v>
      </c>
      <c r="BH362" s="136">
        <f>IF(N362="sníž. přenesená",J362,0)</f>
        <v>0</v>
      </c>
      <c r="BI362" s="136">
        <f>IF(N362="nulová",J362,0)</f>
        <v>0</v>
      </c>
      <c r="BJ362" s="16" t="s">
        <v>141</v>
      </c>
      <c r="BK362" s="136">
        <f>ROUND(I362*H362,2)</f>
        <v>0</v>
      </c>
      <c r="BL362" s="16" t="s">
        <v>242</v>
      </c>
      <c r="BM362" s="135" t="s">
        <v>701</v>
      </c>
    </row>
    <row r="363" spans="2:47" s="1" customFormat="1" ht="11.25">
      <c r="B363" s="31"/>
      <c r="D363" s="137" t="s">
        <v>143</v>
      </c>
      <c r="F363" s="138" t="s">
        <v>702</v>
      </c>
      <c r="I363" s="139"/>
      <c r="L363" s="31"/>
      <c r="M363" s="140"/>
      <c r="T363" s="52"/>
      <c r="AT363" s="16" t="s">
        <v>143</v>
      </c>
      <c r="AU363" s="16" t="s">
        <v>141</v>
      </c>
    </row>
    <row r="364" spans="2:51" s="13" customFormat="1" ht="11.25">
      <c r="B364" s="149"/>
      <c r="D364" s="142" t="s">
        <v>145</v>
      </c>
      <c r="E364" s="150" t="s">
        <v>28</v>
      </c>
      <c r="F364" s="151" t="s">
        <v>703</v>
      </c>
      <c r="H364" s="150" t="s">
        <v>28</v>
      </c>
      <c r="I364" s="152"/>
      <c r="L364" s="149"/>
      <c r="M364" s="153"/>
      <c r="T364" s="154"/>
      <c r="AT364" s="150" t="s">
        <v>145</v>
      </c>
      <c r="AU364" s="150" t="s">
        <v>141</v>
      </c>
      <c r="AV364" s="13" t="s">
        <v>80</v>
      </c>
      <c r="AW364" s="13" t="s">
        <v>35</v>
      </c>
      <c r="AX364" s="13" t="s">
        <v>7</v>
      </c>
      <c r="AY364" s="150" t="s">
        <v>133</v>
      </c>
    </row>
    <row r="365" spans="2:51" s="12" customFormat="1" ht="11.25">
      <c r="B365" s="141"/>
      <c r="D365" s="142" t="s">
        <v>145</v>
      </c>
      <c r="E365" s="143" t="s">
        <v>28</v>
      </c>
      <c r="F365" s="144" t="s">
        <v>704</v>
      </c>
      <c r="H365" s="145">
        <v>6.45</v>
      </c>
      <c r="I365" s="146"/>
      <c r="L365" s="141"/>
      <c r="M365" s="147"/>
      <c r="T365" s="148"/>
      <c r="AT365" s="143" t="s">
        <v>145</v>
      </c>
      <c r="AU365" s="143" t="s">
        <v>141</v>
      </c>
      <c r="AV365" s="12" t="s">
        <v>141</v>
      </c>
      <c r="AW365" s="12" t="s">
        <v>35</v>
      </c>
      <c r="AX365" s="12" t="s">
        <v>7</v>
      </c>
      <c r="AY365" s="143" t="s">
        <v>133</v>
      </c>
    </row>
    <row r="366" spans="2:65" s="1" customFormat="1" ht="44.25" customHeight="1">
      <c r="B366" s="31"/>
      <c r="C366" s="123" t="s">
        <v>705</v>
      </c>
      <c r="D366" s="123" t="s">
        <v>136</v>
      </c>
      <c r="E366" s="124" t="s">
        <v>706</v>
      </c>
      <c r="F366" s="125" t="s">
        <v>707</v>
      </c>
      <c r="G366" s="126" t="s">
        <v>168</v>
      </c>
      <c r="H366" s="127">
        <v>9.128</v>
      </c>
      <c r="I366" s="128"/>
      <c r="J366" s="129">
        <f>ROUND(I366*H366,2)</f>
        <v>0</v>
      </c>
      <c r="K366" s="130"/>
      <c r="L366" s="31"/>
      <c r="M366" s="131" t="s">
        <v>28</v>
      </c>
      <c r="N366" s="132" t="s">
        <v>46</v>
      </c>
      <c r="P366" s="133">
        <f>O366*H366</f>
        <v>0</v>
      </c>
      <c r="Q366" s="133">
        <v>0.0002</v>
      </c>
      <c r="R366" s="133">
        <f>Q366*H366</f>
        <v>0.0018256000000000001</v>
      </c>
      <c r="S366" s="133">
        <v>0</v>
      </c>
      <c r="T366" s="134">
        <f>S366*H366</f>
        <v>0</v>
      </c>
      <c r="AR366" s="135" t="s">
        <v>242</v>
      </c>
      <c r="AT366" s="135" t="s">
        <v>136</v>
      </c>
      <c r="AU366" s="135" t="s">
        <v>141</v>
      </c>
      <c r="AY366" s="16" t="s">
        <v>133</v>
      </c>
      <c r="BE366" s="136">
        <f>IF(N366="základní",J366,0)</f>
        <v>0</v>
      </c>
      <c r="BF366" s="136">
        <f>IF(N366="snížená",J366,0)</f>
        <v>0</v>
      </c>
      <c r="BG366" s="136">
        <f>IF(N366="zákl. přenesená",J366,0)</f>
        <v>0</v>
      </c>
      <c r="BH366" s="136">
        <f>IF(N366="sníž. přenesená",J366,0)</f>
        <v>0</v>
      </c>
      <c r="BI366" s="136">
        <f>IF(N366="nulová",J366,0)</f>
        <v>0</v>
      </c>
      <c r="BJ366" s="16" t="s">
        <v>141</v>
      </c>
      <c r="BK366" s="136">
        <f>ROUND(I366*H366,2)</f>
        <v>0</v>
      </c>
      <c r="BL366" s="16" t="s">
        <v>242</v>
      </c>
      <c r="BM366" s="135" t="s">
        <v>708</v>
      </c>
    </row>
    <row r="367" spans="2:47" s="1" customFormat="1" ht="11.25">
      <c r="B367" s="31"/>
      <c r="D367" s="137" t="s">
        <v>143</v>
      </c>
      <c r="F367" s="138" t="s">
        <v>709</v>
      </c>
      <c r="I367" s="139"/>
      <c r="L367" s="31"/>
      <c r="M367" s="140"/>
      <c r="T367" s="52"/>
      <c r="AT367" s="16" t="s">
        <v>143</v>
      </c>
      <c r="AU367" s="16" t="s">
        <v>141</v>
      </c>
    </row>
    <row r="368" spans="2:51" s="13" customFormat="1" ht="11.25">
      <c r="B368" s="149"/>
      <c r="D368" s="142" t="s">
        <v>145</v>
      </c>
      <c r="E368" s="150" t="s">
        <v>28</v>
      </c>
      <c r="F368" s="151" t="s">
        <v>703</v>
      </c>
      <c r="H368" s="150" t="s">
        <v>28</v>
      </c>
      <c r="I368" s="152"/>
      <c r="L368" s="149"/>
      <c r="M368" s="153"/>
      <c r="T368" s="154"/>
      <c r="AT368" s="150" t="s">
        <v>145</v>
      </c>
      <c r="AU368" s="150" t="s">
        <v>141</v>
      </c>
      <c r="AV368" s="13" t="s">
        <v>80</v>
      </c>
      <c r="AW368" s="13" t="s">
        <v>35</v>
      </c>
      <c r="AX368" s="13" t="s">
        <v>7</v>
      </c>
      <c r="AY368" s="150" t="s">
        <v>133</v>
      </c>
    </row>
    <row r="369" spans="2:51" s="12" customFormat="1" ht="11.25">
      <c r="B369" s="141"/>
      <c r="D369" s="142" t="s">
        <v>145</v>
      </c>
      <c r="E369" s="143" t="s">
        <v>28</v>
      </c>
      <c r="F369" s="144" t="s">
        <v>710</v>
      </c>
      <c r="H369" s="145">
        <v>10.901</v>
      </c>
      <c r="I369" s="146"/>
      <c r="L369" s="141"/>
      <c r="M369" s="147"/>
      <c r="T369" s="148"/>
      <c r="AT369" s="143" t="s">
        <v>145</v>
      </c>
      <c r="AU369" s="143" t="s">
        <v>141</v>
      </c>
      <c r="AV369" s="12" t="s">
        <v>141</v>
      </c>
      <c r="AW369" s="12" t="s">
        <v>35</v>
      </c>
      <c r="AX369" s="12" t="s">
        <v>7</v>
      </c>
      <c r="AY369" s="143" t="s">
        <v>133</v>
      </c>
    </row>
    <row r="370" spans="2:51" s="12" customFormat="1" ht="11.25">
      <c r="B370" s="141"/>
      <c r="D370" s="142" t="s">
        <v>145</v>
      </c>
      <c r="E370" s="143" t="s">
        <v>28</v>
      </c>
      <c r="F370" s="144" t="s">
        <v>711</v>
      </c>
      <c r="H370" s="145">
        <v>-1.773</v>
      </c>
      <c r="I370" s="146"/>
      <c r="L370" s="141"/>
      <c r="M370" s="147"/>
      <c r="T370" s="148"/>
      <c r="AT370" s="143" t="s">
        <v>145</v>
      </c>
      <c r="AU370" s="143" t="s">
        <v>141</v>
      </c>
      <c r="AV370" s="12" t="s">
        <v>141</v>
      </c>
      <c r="AW370" s="12" t="s">
        <v>35</v>
      </c>
      <c r="AX370" s="12" t="s">
        <v>7</v>
      </c>
      <c r="AY370" s="143" t="s">
        <v>133</v>
      </c>
    </row>
    <row r="371" spans="2:65" s="1" customFormat="1" ht="33" customHeight="1">
      <c r="B371" s="31"/>
      <c r="C371" s="123" t="s">
        <v>712</v>
      </c>
      <c r="D371" s="123" t="s">
        <v>136</v>
      </c>
      <c r="E371" s="124" t="s">
        <v>713</v>
      </c>
      <c r="F371" s="125" t="s">
        <v>714</v>
      </c>
      <c r="G371" s="126" t="s">
        <v>150</v>
      </c>
      <c r="H371" s="127">
        <v>1</v>
      </c>
      <c r="I371" s="128"/>
      <c r="J371" s="129">
        <f>ROUND(I371*H371,2)</f>
        <v>0</v>
      </c>
      <c r="K371" s="130"/>
      <c r="L371" s="31"/>
      <c r="M371" s="131" t="s">
        <v>28</v>
      </c>
      <c r="N371" s="132" t="s">
        <v>46</v>
      </c>
      <c r="P371" s="133">
        <f>O371*H371</f>
        <v>0</v>
      </c>
      <c r="Q371" s="133">
        <v>0.00022</v>
      </c>
      <c r="R371" s="133">
        <f>Q371*H371</f>
        <v>0.00022</v>
      </c>
      <c r="S371" s="133">
        <v>0</v>
      </c>
      <c r="T371" s="134">
        <f>S371*H371</f>
        <v>0</v>
      </c>
      <c r="AR371" s="135" t="s">
        <v>242</v>
      </c>
      <c r="AT371" s="135" t="s">
        <v>136</v>
      </c>
      <c r="AU371" s="135" t="s">
        <v>141</v>
      </c>
      <c r="AY371" s="16" t="s">
        <v>133</v>
      </c>
      <c r="BE371" s="136">
        <f>IF(N371="základní",J371,0)</f>
        <v>0</v>
      </c>
      <c r="BF371" s="136">
        <f>IF(N371="snížená",J371,0)</f>
        <v>0</v>
      </c>
      <c r="BG371" s="136">
        <f>IF(N371="zákl. přenesená",J371,0)</f>
        <v>0</v>
      </c>
      <c r="BH371" s="136">
        <f>IF(N371="sníž. přenesená",J371,0)</f>
        <v>0</v>
      </c>
      <c r="BI371" s="136">
        <f>IF(N371="nulová",J371,0)</f>
        <v>0</v>
      </c>
      <c r="BJ371" s="16" t="s">
        <v>141</v>
      </c>
      <c r="BK371" s="136">
        <f>ROUND(I371*H371,2)</f>
        <v>0</v>
      </c>
      <c r="BL371" s="16" t="s">
        <v>242</v>
      </c>
      <c r="BM371" s="135" t="s">
        <v>715</v>
      </c>
    </row>
    <row r="372" spans="2:47" s="1" customFormat="1" ht="11.25">
      <c r="B372" s="31"/>
      <c r="D372" s="137" t="s">
        <v>143</v>
      </c>
      <c r="F372" s="138" t="s">
        <v>716</v>
      </c>
      <c r="I372" s="139"/>
      <c r="L372" s="31"/>
      <c r="M372" s="140"/>
      <c r="T372" s="52"/>
      <c r="AT372" s="16" t="s">
        <v>143</v>
      </c>
      <c r="AU372" s="16" t="s">
        <v>141</v>
      </c>
    </row>
    <row r="373" spans="2:51" s="12" customFormat="1" ht="11.25">
      <c r="B373" s="141"/>
      <c r="D373" s="142" t="s">
        <v>145</v>
      </c>
      <c r="E373" s="143" t="s">
        <v>28</v>
      </c>
      <c r="F373" s="144" t="s">
        <v>152</v>
      </c>
      <c r="H373" s="145">
        <v>1</v>
      </c>
      <c r="I373" s="146"/>
      <c r="L373" s="141"/>
      <c r="M373" s="147"/>
      <c r="T373" s="148"/>
      <c r="AT373" s="143" t="s">
        <v>145</v>
      </c>
      <c r="AU373" s="143" t="s">
        <v>141</v>
      </c>
      <c r="AV373" s="12" t="s">
        <v>141</v>
      </c>
      <c r="AW373" s="12" t="s">
        <v>35</v>
      </c>
      <c r="AX373" s="12" t="s">
        <v>7</v>
      </c>
      <c r="AY373" s="143" t="s">
        <v>133</v>
      </c>
    </row>
    <row r="374" spans="2:65" s="1" customFormat="1" ht="33" customHeight="1">
      <c r="B374" s="31"/>
      <c r="C374" s="155" t="s">
        <v>717</v>
      </c>
      <c r="D374" s="155" t="s">
        <v>249</v>
      </c>
      <c r="E374" s="156" t="s">
        <v>718</v>
      </c>
      <c r="F374" s="157" t="s">
        <v>719</v>
      </c>
      <c r="G374" s="158" t="s">
        <v>150</v>
      </c>
      <c r="H374" s="159">
        <v>1</v>
      </c>
      <c r="I374" s="160"/>
      <c r="J374" s="161">
        <f>ROUND(I374*H374,2)</f>
        <v>0</v>
      </c>
      <c r="K374" s="162"/>
      <c r="L374" s="163"/>
      <c r="M374" s="164" t="s">
        <v>28</v>
      </c>
      <c r="N374" s="165" t="s">
        <v>46</v>
      </c>
      <c r="P374" s="133">
        <f>O374*H374</f>
        <v>0</v>
      </c>
      <c r="Q374" s="133">
        <v>0.01553</v>
      </c>
      <c r="R374" s="133">
        <f>Q374*H374</f>
        <v>0.01553</v>
      </c>
      <c r="S374" s="133">
        <v>0</v>
      </c>
      <c r="T374" s="134">
        <f>S374*H374</f>
        <v>0</v>
      </c>
      <c r="AR374" s="135" t="s">
        <v>344</v>
      </c>
      <c r="AT374" s="135" t="s">
        <v>249</v>
      </c>
      <c r="AU374" s="135" t="s">
        <v>141</v>
      </c>
      <c r="AY374" s="16" t="s">
        <v>133</v>
      </c>
      <c r="BE374" s="136">
        <f>IF(N374="základní",J374,0)</f>
        <v>0</v>
      </c>
      <c r="BF374" s="136">
        <f>IF(N374="snížená",J374,0)</f>
        <v>0</v>
      </c>
      <c r="BG374" s="136">
        <f>IF(N374="zákl. přenesená",J374,0)</f>
        <v>0</v>
      </c>
      <c r="BH374" s="136">
        <f>IF(N374="sníž. přenesená",J374,0)</f>
        <v>0</v>
      </c>
      <c r="BI374" s="136">
        <f>IF(N374="nulová",J374,0)</f>
        <v>0</v>
      </c>
      <c r="BJ374" s="16" t="s">
        <v>141</v>
      </c>
      <c r="BK374" s="136">
        <f>ROUND(I374*H374,2)</f>
        <v>0</v>
      </c>
      <c r="BL374" s="16" t="s">
        <v>242</v>
      </c>
      <c r="BM374" s="135" t="s">
        <v>720</v>
      </c>
    </row>
    <row r="375" spans="2:47" s="1" customFormat="1" ht="19.5">
      <c r="B375" s="31"/>
      <c r="D375" s="142" t="s">
        <v>721</v>
      </c>
      <c r="F375" s="166" t="s">
        <v>722</v>
      </c>
      <c r="I375" s="139"/>
      <c r="L375" s="31"/>
      <c r="M375" s="140"/>
      <c r="T375" s="52"/>
      <c r="AT375" s="16" t="s">
        <v>721</v>
      </c>
      <c r="AU375" s="16" t="s">
        <v>141</v>
      </c>
    </row>
    <row r="376" spans="2:51" s="12" customFormat="1" ht="11.25">
      <c r="B376" s="141"/>
      <c r="D376" s="142" t="s">
        <v>145</v>
      </c>
      <c r="E376" s="143" t="s">
        <v>28</v>
      </c>
      <c r="F376" s="144" t="s">
        <v>152</v>
      </c>
      <c r="H376" s="145">
        <v>1</v>
      </c>
      <c r="I376" s="146"/>
      <c r="L376" s="141"/>
      <c r="M376" s="147"/>
      <c r="T376" s="148"/>
      <c r="AT376" s="143" t="s">
        <v>145</v>
      </c>
      <c r="AU376" s="143" t="s">
        <v>141</v>
      </c>
      <c r="AV376" s="12" t="s">
        <v>141</v>
      </c>
      <c r="AW376" s="12" t="s">
        <v>35</v>
      </c>
      <c r="AX376" s="12" t="s">
        <v>7</v>
      </c>
      <c r="AY376" s="143" t="s">
        <v>133</v>
      </c>
    </row>
    <row r="377" spans="2:65" s="1" customFormat="1" ht="49.15" customHeight="1">
      <c r="B377" s="31"/>
      <c r="C377" s="123" t="s">
        <v>723</v>
      </c>
      <c r="D377" s="123" t="s">
        <v>136</v>
      </c>
      <c r="E377" s="124" t="s">
        <v>724</v>
      </c>
      <c r="F377" s="125" t="s">
        <v>725</v>
      </c>
      <c r="G377" s="126" t="s">
        <v>150</v>
      </c>
      <c r="H377" s="127">
        <v>1</v>
      </c>
      <c r="I377" s="128"/>
      <c r="J377" s="129">
        <f>ROUND(I377*H377,2)</f>
        <v>0</v>
      </c>
      <c r="K377" s="130"/>
      <c r="L377" s="31"/>
      <c r="M377" s="131" t="s">
        <v>28</v>
      </c>
      <c r="N377" s="132" t="s">
        <v>46</v>
      </c>
      <c r="P377" s="133">
        <f>O377*H377</f>
        <v>0</v>
      </c>
      <c r="Q377" s="133">
        <v>0</v>
      </c>
      <c r="R377" s="133">
        <f>Q377*H377</f>
        <v>0</v>
      </c>
      <c r="S377" s="133">
        <v>0.012</v>
      </c>
      <c r="T377" s="134">
        <f>S377*H377</f>
        <v>0.012</v>
      </c>
      <c r="AR377" s="135" t="s">
        <v>242</v>
      </c>
      <c r="AT377" s="135" t="s">
        <v>136</v>
      </c>
      <c r="AU377" s="135" t="s">
        <v>141</v>
      </c>
      <c r="AY377" s="16" t="s">
        <v>133</v>
      </c>
      <c r="BE377" s="136">
        <f>IF(N377="základní",J377,0)</f>
        <v>0</v>
      </c>
      <c r="BF377" s="136">
        <f>IF(N377="snížená",J377,0)</f>
        <v>0</v>
      </c>
      <c r="BG377" s="136">
        <f>IF(N377="zákl. přenesená",J377,0)</f>
        <v>0</v>
      </c>
      <c r="BH377" s="136">
        <f>IF(N377="sníž. přenesená",J377,0)</f>
        <v>0</v>
      </c>
      <c r="BI377" s="136">
        <f>IF(N377="nulová",J377,0)</f>
        <v>0</v>
      </c>
      <c r="BJ377" s="16" t="s">
        <v>141</v>
      </c>
      <c r="BK377" s="136">
        <f>ROUND(I377*H377,2)</f>
        <v>0</v>
      </c>
      <c r="BL377" s="16" t="s">
        <v>242</v>
      </c>
      <c r="BM377" s="135" t="s">
        <v>726</v>
      </c>
    </row>
    <row r="378" spans="2:47" s="1" customFormat="1" ht="11.25">
      <c r="B378" s="31"/>
      <c r="D378" s="137" t="s">
        <v>143</v>
      </c>
      <c r="F378" s="138" t="s">
        <v>727</v>
      </c>
      <c r="I378" s="139"/>
      <c r="L378" s="31"/>
      <c r="M378" s="140"/>
      <c r="T378" s="52"/>
      <c r="AT378" s="16" t="s">
        <v>143</v>
      </c>
      <c r="AU378" s="16" t="s">
        <v>141</v>
      </c>
    </row>
    <row r="379" spans="2:51" s="12" customFormat="1" ht="11.25">
      <c r="B379" s="141"/>
      <c r="D379" s="142" t="s">
        <v>145</v>
      </c>
      <c r="E379" s="143" t="s">
        <v>28</v>
      </c>
      <c r="F379" s="144" t="s">
        <v>728</v>
      </c>
      <c r="H379" s="145">
        <v>1</v>
      </c>
      <c r="I379" s="146"/>
      <c r="L379" s="141"/>
      <c r="M379" s="147"/>
      <c r="T379" s="148"/>
      <c r="AT379" s="143" t="s">
        <v>145</v>
      </c>
      <c r="AU379" s="143" t="s">
        <v>141</v>
      </c>
      <c r="AV379" s="12" t="s">
        <v>141</v>
      </c>
      <c r="AW379" s="12" t="s">
        <v>35</v>
      </c>
      <c r="AX379" s="12" t="s">
        <v>7</v>
      </c>
      <c r="AY379" s="143" t="s">
        <v>133</v>
      </c>
    </row>
    <row r="380" spans="2:65" s="1" customFormat="1" ht="62.65" customHeight="1">
      <c r="B380" s="31"/>
      <c r="C380" s="123" t="s">
        <v>729</v>
      </c>
      <c r="D380" s="123" t="s">
        <v>136</v>
      </c>
      <c r="E380" s="124" t="s">
        <v>730</v>
      </c>
      <c r="F380" s="125" t="s">
        <v>731</v>
      </c>
      <c r="G380" s="126" t="s">
        <v>168</v>
      </c>
      <c r="H380" s="127">
        <v>9.128</v>
      </c>
      <c r="I380" s="128"/>
      <c r="J380" s="129">
        <f>ROUND(I380*H380,2)</f>
        <v>0</v>
      </c>
      <c r="K380" s="130"/>
      <c r="L380" s="31"/>
      <c r="M380" s="131" t="s">
        <v>28</v>
      </c>
      <c r="N380" s="132" t="s">
        <v>46</v>
      </c>
      <c r="P380" s="133">
        <f>O380*H380</f>
        <v>0</v>
      </c>
      <c r="Q380" s="133">
        <v>0.06543173</v>
      </c>
      <c r="R380" s="133">
        <f>Q380*H380</f>
        <v>0.59726083144</v>
      </c>
      <c r="S380" s="133">
        <v>0</v>
      </c>
      <c r="T380" s="134">
        <f>S380*H380</f>
        <v>0</v>
      </c>
      <c r="AR380" s="135" t="s">
        <v>242</v>
      </c>
      <c r="AT380" s="135" t="s">
        <v>136</v>
      </c>
      <c r="AU380" s="135" t="s">
        <v>141</v>
      </c>
      <c r="AY380" s="16" t="s">
        <v>133</v>
      </c>
      <c r="BE380" s="136">
        <f>IF(N380="základní",J380,0)</f>
        <v>0</v>
      </c>
      <c r="BF380" s="136">
        <f>IF(N380="snížená",J380,0)</f>
        <v>0</v>
      </c>
      <c r="BG380" s="136">
        <f>IF(N380="zákl. přenesená",J380,0)</f>
        <v>0</v>
      </c>
      <c r="BH380" s="136">
        <f>IF(N380="sníž. přenesená",J380,0)</f>
        <v>0</v>
      </c>
      <c r="BI380" s="136">
        <f>IF(N380="nulová",J380,0)</f>
        <v>0</v>
      </c>
      <c r="BJ380" s="16" t="s">
        <v>141</v>
      </c>
      <c r="BK380" s="136">
        <f>ROUND(I380*H380,2)</f>
        <v>0</v>
      </c>
      <c r="BL380" s="16" t="s">
        <v>242</v>
      </c>
      <c r="BM380" s="135" t="s">
        <v>732</v>
      </c>
    </row>
    <row r="381" spans="2:47" s="1" customFormat="1" ht="11.25">
      <c r="B381" s="31"/>
      <c r="D381" s="137" t="s">
        <v>143</v>
      </c>
      <c r="F381" s="138" t="s">
        <v>733</v>
      </c>
      <c r="I381" s="139"/>
      <c r="L381" s="31"/>
      <c r="M381" s="140"/>
      <c r="T381" s="52"/>
      <c r="AT381" s="16" t="s">
        <v>143</v>
      </c>
      <c r="AU381" s="16" t="s">
        <v>141</v>
      </c>
    </row>
    <row r="382" spans="2:51" s="13" customFormat="1" ht="11.25">
      <c r="B382" s="149"/>
      <c r="D382" s="142" t="s">
        <v>145</v>
      </c>
      <c r="E382" s="150" t="s">
        <v>28</v>
      </c>
      <c r="F382" s="151" t="s">
        <v>703</v>
      </c>
      <c r="H382" s="150" t="s">
        <v>28</v>
      </c>
      <c r="I382" s="152"/>
      <c r="L382" s="149"/>
      <c r="M382" s="153"/>
      <c r="T382" s="154"/>
      <c r="AT382" s="150" t="s">
        <v>145</v>
      </c>
      <c r="AU382" s="150" t="s">
        <v>141</v>
      </c>
      <c r="AV382" s="13" t="s">
        <v>80</v>
      </c>
      <c r="AW382" s="13" t="s">
        <v>35</v>
      </c>
      <c r="AX382" s="13" t="s">
        <v>7</v>
      </c>
      <c r="AY382" s="150" t="s">
        <v>133</v>
      </c>
    </row>
    <row r="383" spans="2:51" s="12" customFormat="1" ht="11.25">
      <c r="B383" s="141"/>
      <c r="D383" s="142" t="s">
        <v>145</v>
      </c>
      <c r="E383" s="143" t="s">
        <v>28</v>
      </c>
      <c r="F383" s="144" t="s">
        <v>710</v>
      </c>
      <c r="H383" s="145">
        <v>10.901</v>
      </c>
      <c r="I383" s="146"/>
      <c r="L383" s="141"/>
      <c r="M383" s="147"/>
      <c r="T383" s="148"/>
      <c r="AT383" s="143" t="s">
        <v>145</v>
      </c>
      <c r="AU383" s="143" t="s">
        <v>141</v>
      </c>
      <c r="AV383" s="12" t="s">
        <v>141</v>
      </c>
      <c r="AW383" s="12" t="s">
        <v>35</v>
      </c>
      <c r="AX383" s="12" t="s">
        <v>7</v>
      </c>
      <c r="AY383" s="143" t="s">
        <v>133</v>
      </c>
    </row>
    <row r="384" spans="2:51" s="12" customFormat="1" ht="11.25">
      <c r="B384" s="141"/>
      <c r="D384" s="142" t="s">
        <v>145</v>
      </c>
      <c r="E384" s="143" t="s">
        <v>28</v>
      </c>
      <c r="F384" s="144" t="s">
        <v>711</v>
      </c>
      <c r="H384" s="145">
        <v>-1.773</v>
      </c>
      <c r="I384" s="146"/>
      <c r="L384" s="141"/>
      <c r="M384" s="147"/>
      <c r="T384" s="148"/>
      <c r="AT384" s="143" t="s">
        <v>145</v>
      </c>
      <c r="AU384" s="143" t="s">
        <v>141</v>
      </c>
      <c r="AV384" s="12" t="s">
        <v>141</v>
      </c>
      <c r="AW384" s="12" t="s">
        <v>35</v>
      </c>
      <c r="AX384" s="12" t="s">
        <v>7</v>
      </c>
      <c r="AY384" s="143" t="s">
        <v>133</v>
      </c>
    </row>
    <row r="385" spans="2:65" s="1" customFormat="1" ht="62.65" customHeight="1">
      <c r="B385" s="31"/>
      <c r="C385" s="123" t="s">
        <v>734</v>
      </c>
      <c r="D385" s="123" t="s">
        <v>136</v>
      </c>
      <c r="E385" s="124" t="s">
        <v>735</v>
      </c>
      <c r="F385" s="125" t="s">
        <v>736</v>
      </c>
      <c r="G385" s="126" t="s">
        <v>168</v>
      </c>
      <c r="H385" s="127">
        <v>0.5</v>
      </c>
      <c r="I385" s="128"/>
      <c r="J385" s="129">
        <f>ROUND(I385*H385,2)</f>
        <v>0</v>
      </c>
      <c r="K385" s="130"/>
      <c r="L385" s="31"/>
      <c r="M385" s="131" t="s">
        <v>28</v>
      </c>
      <c r="N385" s="132" t="s">
        <v>46</v>
      </c>
      <c r="P385" s="133">
        <f>O385*H385</f>
        <v>0</v>
      </c>
      <c r="Q385" s="133">
        <v>0.06570473</v>
      </c>
      <c r="R385" s="133">
        <f>Q385*H385</f>
        <v>0.032852365</v>
      </c>
      <c r="S385" s="133">
        <v>0</v>
      </c>
      <c r="T385" s="134">
        <f>S385*H385</f>
        <v>0</v>
      </c>
      <c r="AR385" s="135" t="s">
        <v>242</v>
      </c>
      <c r="AT385" s="135" t="s">
        <v>136</v>
      </c>
      <c r="AU385" s="135" t="s">
        <v>141</v>
      </c>
      <c r="AY385" s="16" t="s">
        <v>133</v>
      </c>
      <c r="BE385" s="136">
        <f>IF(N385="základní",J385,0)</f>
        <v>0</v>
      </c>
      <c r="BF385" s="136">
        <f>IF(N385="snížená",J385,0)</f>
        <v>0</v>
      </c>
      <c r="BG385" s="136">
        <f>IF(N385="zákl. přenesená",J385,0)</f>
        <v>0</v>
      </c>
      <c r="BH385" s="136">
        <f>IF(N385="sníž. přenesená",J385,0)</f>
        <v>0</v>
      </c>
      <c r="BI385" s="136">
        <f>IF(N385="nulová",J385,0)</f>
        <v>0</v>
      </c>
      <c r="BJ385" s="16" t="s">
        <v>141</v>
      </c>
      <c r="BK385" s="136">
        <f>ROUND(I385*H385,2)</f>
        <v>0</v>
      </c>
      <c r="BL385" s="16" t="s">
        <v>242</v>
      </c>
      <c r="BM385" s="135" t="s">
        <v>737</v>
      </c>
    </row>
    <row r="386" spans="2:47" s="1" customFormat="1" ht="11.25">
      <c r="B386" s="31"/>
      <c r="D386" s="137" t="s">
        <v>143</v>
      </c>
      <c r="F386" s="138" t="s">
        <v>738</v>
      </c>
      <c r="I386" s="139"/>
      <c r="L386" s="31"/>
      <c r="M386" s="140"/>
      <c r="T386" s="52"/>
      <c r="AT386" s="16" t="s">
        <v>143</v>
      </c>
      <c r="AU386" s="16" t="s">
        <v>141</v>
      </c>
    </row>
    <row r="387" spans="2:51" s="12" customFormat="1" ht="11.25">
      <c r="B387" s="141"/>
      <c r="D387" s="142" t="s">
        <v>145</v>
      </c>
      <c r="E387" s="143" t="s">
        <v>28</v>
      </c>
      <c r="F387" s="144" t="s">
        <v>739</v>
      </c>
      <c r="H387" s="145">
        <v>0.5</v>
      </c>
      <c r="I387" s="146"/>
      <c r="L387" s="141"/>
      <c r="M387" s="147"/>
      <c r="T387" s="148"/>
      <c r="AT387" s="143" t="s">
        <v>145</v>
      </c>
      <c r="AU387" s="143" t="s">
        <v>141</v>
      </c>
      <c r="AV387" s="12" t="s">
        <v>141</v>
      </c>
      <c r="AW387" s="12" t="s">
        <v>35</v>
      </c>
      <c r="AX387" s="12" t="s">
        <v>7</v>
      </c>
      <c r="AY387" s="143" t="s">
        <v>133</v>
      </c>
    </row>
    <row r="388" spans="2:65" s="1" customFormat="1" ht="78" customHeight="1">
      <c r="B388" s="31"/>
      <c r="C388" s="123" t="s">
        <v>740</v>
      </c>
      <c r="D388" s="123" t="s">
        <v>136</v>
      </c>
      <c r="E388" s="124" t="s">
        <v>741</v>
      </c>
      <c r="F388" s="125" t="s">
        <v>742</v>
      </c>
      <c r="G388" s="126" t="s">
        <v>361</v>
      </c>
      <c r="H388" s="127">
        <v>0.654</v>
      </c>
      <c r="I388" s="128"/>
      <c r="J388" s="129">
        <f>ROUND(I388*H388,2)</f>
        <v>0</v>
      </c>
      <c r="K388" s="130"/>
      <c r="L388" s="31"/>
      <c r="M388" s="131" t="s">
        <v>28</v>
      </c>
      <c r="N388" s="132" t="s">
        <v>46</v>
      </c>
      <c r="P388" s="133">
        <f>O388*H388</f>
        <v>0</v>
      </c>
      <c r="Q388" s="133">
        <v>0</v>
      </c>
      <c r="R388" s="133">
        <f>Q388*H388</f>
        <v>0</v>
      </c>
      <c r="S388" s="133">
        <v>0</v>
      </c>
      <c r="T388" s="134">
        <f>S388*H388</f>
        <v>0</v>
      </c>
      <c r="AR388" s="135" t="s">
        <v>242</v>
      </c>
      <c r="AT388" s="135" t="s">
        <v>136</v>
      </c>
      <c r="AU388" s="135" t="s">
        <v>141</v>
      </c>
      <c r="AY388" s="16" t="s">
        <v>133</v>
      </c>
      <c r="BE388" s="136">
        <f>IF(N388="základní",J388,0)</f>
        <v>0</v>
      </c>
      <c r="BF388" s="136">
        <f>IF(N388="snížená",J388,0)</f>
        <v>0</v>
      </c>
      <c r="BG388" s="136">
        <f>IF(N388="zákl. přenesená",J388,0)</f>
        <v>0</v>
      </c>
      <c r="BH388" s="136">
        <f>IF(N388="sníž. přenesená",J388,0)</f>
        <v>0</v>
      </c>
      <c r="BI388" s="136">
        <f>IF(N388="nulová",J388,0)</f>
        <v>0</v>
      </c>
      <c r="BJ388" s="16" t="s">
        <v>141</v>
      </c>
      <c r="BK388" s="136">
        <f>ROUND(I388*H388,2)</f>
        <v>0</v>
      </c>
      <c r="BL388" s="16" t="s">
        <v>242</v>
      </c>
      <c r="BM388" s="135" t="s">
        <v>743</v>
      </c>
    </row>
    <row r="389" spans="2:47" s="1" customFormat="1" ht="11.25">
      <c r="B389" s="31"/>
      <c r="D389" s="137" t="s">
        <v>143</v>
      </c>
      <c r="F389" s="138" t="s">
        <v>744</v>
      </c>
      <c r="I389" s="139"/>
      <c r="L389" s="31"/>
      <c r="M389" s="140"/>
      <c r="T389" s="52"/>
      <c r="AT389" s="16" t="s">
        <v>143</v>
      </c>
      <c r="AU389" s="16" t="s">
        <v>141</v>
      </c>
    </row>
    <row r="390" spans="2:63" s="11" customFormat="1" ht="22.9" customHeight="1">
      <c r="B390" s="111"/>
      <c r="D390" s="112" t="s">
        <v>73</v>
      </c>
      <c r="E390" s="121" t="s">
        <v>745</v>
      </c>
      <c r="F390" s="121" t="s">
        <v>746</v>
      </c>
      <c r="I390" s="114"/>
      <c r="J390" s="122">
        <f>BK390</f>
        <v>0</v>
      </c>
      <c r="L390" s="111"/>
      <c r="M390" s="116"/>
      <c r="P390" s="117">
        <f>SUM(P391:P409)</f>
        <v>0</v>
      </c>
      <c r="R390" s="117">
        <f>SUM(R391:R409)</f>
        <v>0.04789999999999999</v>
      </c>
      <c r="T390" s="118">
        <f>SUM(T391:T409)</f>
        <v>0</v>
      </c>
      <c r="AR390" s="112" t="s">
        <v>141</v>
      </c>
      <c r="AT390" s="119" t="s">
        <v>73</v>
      </c>
      <c r="AU390" s="119" t="s">
        <v>80</v>
      </c>
      <c r="AY390" s="112" t="s">
        <v>133</v>
      </c>
      <c r="BK390" s="120">
        <f>SUM(BK391:BK409)</f>
        <v>0</v>
      </c>
    </row>
    <row r="391" spans="2:65" s="1" customFormat="1" ht="44.25" customHeight="1">
      <c r="B391" s="31"/>
      <c r="C391" s="123" t="s">
        <v>747</v>
      </c>
      <c r="D391" s="123" t="s">
        <v>136</v>
      </c>
      <c r="E391" s="124" t="s">
        <v>748</v>
      </c>
      <c r="F391" s="125" t="s">
        <v>749</v>
      </c>
      <c r="G391" s="126" t="s">
        <v>150</v>
      </c>
      <c r="H391" s="127">
        <v>1</v>
      </c>
      <c r="I391" s="128"/>
      <c r="J391" s="129">
        <f>ROUND(I391*H391,2)</f>
        <v>0</v>
      </c>
      <c r="K391" s="130"/>
      <c r="L391" s="31"/>
      <c r="M391" s="131" t="s">
        <v>28</v>
      </c>
      <c r="N391" s="132" t="s">
        <v>46</v>
      </c>
      <c r="P391" s="133">
        <f>O391*H391</f>
        <v>0</v>
      </c>
      <c r="Q391" s="133">
        <v>0</v>
      </c>
      <c r="R391" s="133">
        <f>Q391*H391</f>
        <v>0</v>
      </c>
      <c r="S391" s="133">
        <v>0</v>
      </c>
      <c r="T391" s="134">
        <f>S391*H391</f>
        <v>0</v>
      </c>
      <c r="AR391" s="135" t="s">
        <v>242</v>
      </c>
      <c r="AT391" s="135" t="s">
        <v>136</v>
      </c>
      <c r="AU391" s="135" t="s">
        <v>141</v>
      </c>
      <c r="AY391" s="16" t="s">
        <v>133</v>
      </c>
      <c r="BE391" s="136">
        <f>IF(N391="základní",J391,0)</f>
        <v>0</v>
      </c>
      <c r="BF391" s="136">
        <f>IF(N391="snížená",J391,0)</f>
        <v>0</v>
      </c>
      <c r="BG391" s="136">
        <f>IF(N391="zákl. přenesená",J391,0)</f>
        <v>0</v>
      </c>
      <c r="BH391" s="136">
        <f>IF(N391="sníž. přenesená",J391,0)</f>
        <v>0</v>
      </c>
      <c r="BI391" s="136">
        <f>IF(N391="nulová",J391,0)</f>
        <v>0</v>
      </c>
      <c r="BJ391" s="16" t="s">
        <v>141</v>
      </c>
      <c r="BK391" s="136">
        <f>ROUND(I391*H391,2)</f>
        <v>0</v>
      </c>
      <c r="BL391" s="16" t="s">
        <v>242</v>
      </c>
      <c r="BM391" s="135" t="s">
        <v>750</v>
      </c>
    </row>
    <row r="392" spans="2:47" s="1" customFormat="1" ht="11.25">
      <c r="B392" s="31"/>
      <c r="D392" s="137" t="s">
        <v>143</v>
      </c>
      <c r="F392" s="138" t="s">
        <v>751</v>
      </c>
      <c r="I392" s="139"/>
      <c r="L392" s="31"/>
      <c r="M392" s="140"/>
      <c r="T392" s="52"/>
      <c r="AT392" s="16" t="s">
        <v>143</v>
      </c>
      <c r="AU392" s="16" t="s">
        <v>141</v>
      </c>
    </row>
    <row r="393" spans="2:51" s="12" customFormat="1" ht="11.25">
      <c r="B393" s="141"/>
      <c r="D393" s="142" t="s">
        <v>145</v>
      </c>
      <c r="E393" s="143" t="s">
        <v>28</v>
      </c>
      <c r="F393" s="144" t="s">
        <v>152</v>
      </c>
      <c r="H393" s="145">
        <v>1</v>
      </c>
      <c r="I393" s="146"/>
      <c r="L393" s="141"/>
      <c r="M393" s="147"/>
      <c r="T393" s="148"/>
      <c r="AT393" s="143" t="s">
        <v>145</v>
      </c>
      <c r="AU393" s="143" t="s">
        <v>141</v>
      </c>
      <c r="AV393" s="12" t="s">
        <v>141</v>
      </c>
      <c r="AW393" s="12" t="s">
        <v>35</v>
      </c>
      <c r="AX393" s="12" t="s">
        <v>7</v>
      </c>
      <c r="AY393" s="143" t="s">
        <v>133</v>
      </c>
    </row>
    <row r="394" spans="2:65" s="1" customFormat="1" ht="33" customHeight="1">
      <c r="B394" s="31"/>
      <c r="C394" s="155" t="s">
        <v>752</v>
      </c>
      <c r="D394" s="155" t="s">
        <v>249</v>
      </c>
      <c r="E394" s="156" t="s">
        <v>753</v>
      </c>
      <c r="F394" s="157" t="s">
        <v>754</v>
      </c>
      <c r="G394" s="158" t="s">
        <v>150</v>
      </c>
      <c r="H394" s="159">
        <v>1</v>
      </c>
      <c r="I394" s="160"/>
      <c r="J394" s="161">
        <f>ROUND(I394*H394,2)</f>
        <v>0</v>
      </c>
      <c r="K394" s="162"/>
      <c r="L394" s="163"/>
      <c r="M394" s="164" t="s">
        <v>28</v>
      </c>
      <c r="N394" s="165" t="s">
        <v>46</v>
      </c>
      <c r="P394" s="133">
        <f>O394*H394</f>
        <v>0</v>
      </c>
      <c r="Q394" s="133">
        <v>0.043</v>
      </c>
      <c r="R394" s="133">
        <f>Q394*H394</f>
        <v>0.043</v>
      </c>
      <c r="S394" s="133">
        <v>0</v>
      </c>
      <c r="T394" s="134">
        <f>S394*H394</f>
        <v>0</v>
      </c>
      <c r="AR394" s="135" t="s">
        <v>344</v>
      </c>
      <c r="AT394" s="135" t="s">
        <v>249</v>
      </c>
      <c r="AU394" s="135" t="s">
        <v>141</v>
      </c>
      <c r="AY394" s="16" t="s">
        <v>133</v>
      </c>
      <c r="BE394" s="136">
        <f>IF(N394="základní",J394,0)</f>
        <v>0</v>
      </c>
      <c r="BF394" s="136">
        <f>IF(N394="snížená",J394,0)</f>
        <v>0</v>
      </c>
      <c r="BG394" s="136">
        <f>IF(N394="zákl. přenesená",J394,0)</f>
        <v>0</v>
      </c>
      <c r="BH394" s="136">
        <f>IF(N394="sníž. přenesená",J394,0)</f>
        <v>0</v>
      </c>
      <c r="BI394" s="136">
        <f>IF(N394="nulová",J394,0)</f>
        <v>0</v>
      </c>
      <c r="BJ394" s="16" t="s">
        <v>141</v>
      </c>
      <c r="BK394" s="136">
        <f>ROUND(I394*H394,2)</f>
        <v>0</v>
      </c>
      <c r="BL394" s="16" t="s">
        <v>242</v>
      </c>
      <c r="BM394" s="135" t="s">
        <v>755</v>
      </c>
    </row>
    <row r="395" spans="2:65" s="1" customFormat="1" ht="24.2" customHeight="1">
      <c r="B395" s="31"/>
      <c r="C395" s="123" t="s">
        <v>756</v>
      </c>
      <c r="D395" s="123" t="s">
        <v>136</v>
      </c>
      <c r="E395" s="124" t="s">
        <v>757</v>
      </c>
      <c r="F395" s="125" t="s">
        <v>758</v>
      </c>
      <c r="G395" s="126" t="s">
        <v>150</v>
      </c>
      <c r="H395" s="127">
        <v>1</v>
      </c>
      <c r="I395" s="128"/>
      <c r="J395" s="129">
        <f>ROUND(I395*H395,2)</f>
        <v>0</v>
      </c>
      <c r="K395" s="130"/>
      <c r="L395" s="31"/>
      <c r="M395" s="131" t="s">
        <v>28</v>
      </c>
      <c r="N395" s="132" t="s">
        <v>46</v>
      </c>
      <c r="P395" s="133">
        <f>O395*H395</f>
        <v>0</v>
      </c>
      <c r="Q395" s="133">
        <v>0</v>
      </c>
      <c r="R395" s="133">
        <f>Q395*H395</f>
        <v>0</v>
      </c>
      <c r="S395" s="133">
        <v>0</v>
      </c>
      <c r="T395" s="134">
        <f>S395*H395</f>
        <v>0</v>
      </c>
      <c r="AR395" s="135" t="s">
        <v>242</v>
      </c>
      <c r="AT395" s="135" t="s">
        <v>136</v>
      </c>
      <c r="AU395" s="135" t="s">
        <v>141</v>
      </c>
      <c r="AY395" s="16" t="s">
        <v>133</v>
      </c>
      <c r="BE395" s="136">
        <f>IF(N395="základní",J395,0)</f>
        <v>0</v>
      </c>
      <c r="BF395" s="136">
        <f>IF(N395="snížená",J395,0)</f>
        <v>0</v>
      </c>
      <c r="BG395" s="136">
        <f>IF(N395="zákl. přenesená",J395,0)</f>
        <v>0</v>
      </c>
      <c r="BH395" s="136">
        <f>IF(N395="sníž. přenesená",J395,0)</f>
        <v>0</v>
      </c>
      <c r="BI395" s="136">
        <f>IF(N395="nulová",J395,0)</f>
        <v>0</v>
      </c>
      <c r="BJ395" s="16" t="s">
        <v>141</v>
      </c>
      <c r="BK395" s="136">
        <f>ROUND(I395*H395,2)</f>
        <v>0</v>
      </c>
      <c r="BL395" s="16" t="s">
        <v>242</v>
      </c>
      <c r="BM395" s="135" t="s">
        <v>759</v>
      </c>
    </row>
    <row r="396" spans="2:47" s="1" customFormat="1" ht="11.25">
      <c r="B396" s="31"/>
      <c r="D396" s="137" t="s">
        <v>143</v>
      </c>
      <c r="F396" s="138" t="s">
        <v>760</v>
      </c>
      <c r="I396" s="139"/>
      <c r="L396" s="31"/>
      <c r="M396" s="140"/>
      <c r="T396" s="52"/>
      <c r="AT396" s="16" t="s">
        <v>143</v>
      </c>
      <c r="AU396" s="16" t="s">
        <v>141</v>
      </c>
    </row>
    <row r="397" spans="2:51" s="12" customFormat="1" ht="11.25">
      <c r="B397" s="141"/>
      <c r="D397" s="142" t="s">
        <v>145</v>
      </c>
      <c r="E397" s="143" t="s">
        <v>28</v>
      </c>
      <c r="F397" s="144" t="s">
        <v>152</v>
      </c>
      <c r="H397" s="145">
        <v>1</v>
      </c>
      <c r="I397" s="146"/>
      <c r="L397" s="141"/>
      <c r="M397" s="147"/>
      <c r="T397" s="148"/>
      <c r="AT397" s="143" t="s">
        <v>145</v>
      </c>
      <c r="AU397" s="143" t="s">
        <v>141</v>
      </c>
      <c r="AV397" s="12" t="s">
        <v>141</v>
      </c>
      <c r="AW397" s="12" t="s">
        <v>35</v>
      </c>
      <c r="AX397" s="12" t="s">
        <v>7</v>
      </c>
      <c r="AY397" s="143" t="s">
        <v>133</v>
      </c>
    </row>
    <row r="398" spans="2:65" s="1" customFormat="1" ht="16.5" customHeight="1">
      <c r="B398" s="31"/>
      <c r="C398" s="155" t="s">
        <v>761</v>
      </c>
      <c r="D398" s="155" t="s">
        <v>249</v>
      </c>
      <c r="E398" s="156" t="s">
        <v>762</v>
      </c>
      <c r="F398" s="157" t="s">
        <v>763</v>
      </c>
      <c r="G398" s="158" t="s">
        <v>150</v>
      </c>
      <c r="H398" s="159">
        <v>1</v>
      </c>
      <c r="I398" s="160"/>
      <c r="J398" s="161">
        <f>ROUND(I398*H398,2)</f>
        <v>0</v>
      </c>
      <c r="K398" s="162"/>
      <c r="L398" s="163"/>
      <c r="M398" s="164" t="s">
        <v>28</v>
      </c>
      <c r="N398" s="165" t="s">
        <v>46</v>
      </c>
      <c r="P398" s="133">
        <f>O398*H398</f>
        <v>0</v>
      </c>
      <c r="Q398" s="133">
        <v>0.0024</v>
      </c>
      <c r="R398" s="133">
        <f>Q398*H398</f>
        <v>0.0024</v>
      </c>
      <c r="S398" s="133">
        <v>0</v>
      </c>
      <c r="T398" s="134">
        <f>S398*H398</f>
        <v>0</v>
      </c>
      <c r="AR398" s="135" t="s">
        <v>344</v>
      </c>
      <c r="AT398" s="135" t="s">
        <v>249</v>
      </c>
      <c r="AU398" s="135" t="s">
        <v>141</v>
      </c>
      <c r="AY398" s="16" t="s">
        <v>133</v>
      </c>
      <c r="BE398" s="136">
        <f>IF(N398="základní",J398,0)</f>
        <v>0</v>
      </c>
      <c r="BF398" s="136">
        <f>IF(N398="snížená",J398,0)</f>
        <v>0</v>
      </c>
      <c r="BG398" s="136">
        <f>IF(N398="zákl. přenesená",J398,0)</f>
        <v>0</v>
      </c>
      <c r="BH398" s="136">
        <f>IF(N398="sníž. přenesená",J398,0)</f>
        <v>0</v>
      </c>
      <c r="BI398" s="136">
        <f>IF(N398="nulová",J398,0)</f>
        <v>0</v>
      </c>
      <c r="BJ398" s="16" t="s">
        <v>141</v>
      </c>
      <c r="BK398" s="136">
        <f>ROUND(I398*H398,2)</f>
        <v>0</v>
      </c>
      <c r="BL398" s="16" t="s">
        <v>242</v>
      </c>
      <c r="BM398" s="135" t="s">
        <v>764</v>
      </c>
    </row>
    <row r="399" spans="2:65" s="1" customFormat="1" ht="24.2" customHeight="1">
      <c r="B399" s="31"/>
      <c r="C399" s="123" t="s">
        <v>765</v>
      </c>
      <c r="D399" s="123" t="s">
        <v>136</v>
      </c>
      <c r="E399" s="124" t="s">
        <v>766</v>
      </c>
      <c r="F399" s="125" t="s">
        <v>767</v>
      </c>
      <c r="G399" s="126" t="s">
        <v>150</v>
      </c>
      <c r="H399" s="127">
        <v>1</v>
      </c>
      <c r="I399" s="128"/>
      <c r="J399" s="129">
        <f>ROUND(I399*H399,2)</f>
        <v>0</v>
      </c>
      <c r="K399" s="130"/>
      <c r="L399" s="31"/>
      <c r="M399" s="131" t="s">
        <v>28</v>
      </c>
      <c r="N399" s="132" t="s">
        <v>46</v>
      </c>
      <c r="P399" s="133">
        <f>O399*H399</f>
        <v>0</v>
      </c>
      <c r="Q399" s="133">
        <v>0</v>
      </c>
      <c r="R399" s="133">
        <f>Q399*H399</f>
        <v>0</v>
      </c>
      <c r="S399" s="133">
        <v>0</v>
      </c>
      <c r="T399" s="134">
        <f>S399*H399</f>
        <v>0</v>
      </c>
      <c r="AR399" s="135" t="s">
        <v>242</v>
      </c>
      <c r="AT399" s="135" t="s">
        <v>136</v>
      </c>
      <c r="AU399" s="135" t="s">
        <v>141</v>
      </c>
      <c r="AY399" s="16" t="s">
        <v>133</v>
      </c>
      <c r="BE399" s="136">
        <f>IF(N399="základní",J399,0)</f>
        <v>0</v>
      </c>
      <c r="BF399" s="136">
        <f>IF(N399="snížená",J399,0)</f>
        <v>0</v>
      </c>
      <c r="BG399" s="136">
        <f>IF(N399="zákl. přenesená",J399,0)</f>
        <v>0</v>
      </c>
      <c r="BH399" s="136">
        <f>IF(N399="sníž. přenesená",J399,0)</f>
        <v>0</v>
      </c>
      <c r="BI399" s="136">
        <f>IF(N399="nulová",J399,0)</f>
        <v>0</v>
      </c>
      <c r="BJ399" s="16" t="s">
        <v>141</v>
      </c>
      <c r="BK399" s="136">
        <f>ROUND(I399*H399,2)</f>
        <v>0</v>
      </c>
      <c r="BL399" s="16" t="s">
        <v>242</v>
      </c>
      <c r="BM399" s="135" t="s">
        <v>768</v>
      </c>
    </row>
    <row r="400" spans="2:47" s="1" customFormat="1" ht="11.25">
      <c r="B400" s="31"/>
      <c r="D400" s="137" t="s">
        <v>143</v>
      </c>
      <c r="F400" s="138" t="s">
        <v>769</v>
      </c>
      <c r="I400" s="139"/>
      <c r="L400" s="31"/>
      <c r="M400" s="140"/>
      <c r="T400" s="52"/>
      <c r="AT400" s="16" t="s">
        <v>143</v>
      </c>
      <c r="AU400" s="16" t="s">
        <v>141</v>
      </c>
    </row>
    <row r="401" spans="2:51" s="12" customFormat="1" ht="11.25">
      <c r="B401" s="141"/>
      <c r="D401" s="142" t="s">
        <v>145</v>
      </c>
      <c r="E401" s="143" t="s">
        <v>28</v>
      </c>
      <c r="F401" s="144" t="s">
        <v>152</v>
      </c>
      <c r="H401" s="145">
        <v>1</v>
      </c>
      <c r="I401" s="146"/>
      <c r="L401" s="141"/>
      <c r="M401" s="147"/>
      <c r="T401" s="148"/>
      <c r="AT401" s="143" t="s">
        <v>145</v>
      </c>
      <c r="AU401" s="143" t="s">
        <v>141</v>
      </c>
      <c r="AV401" s="12" t="s">
        <v>141</v>
      </c>
      <c r="AW401" s="12" t="s">
        <v>35</v>
      </c>
      <c r="AX401" s="12" t="s">
        <v>7</v>
      </c>
      <c r="AY401" s="143" t="s">
        <v>133</v>
      </c>
    </row>
    <row r="402" spans="2:65" s="1" customFormat="1" ht="21.75" customHeight="1">
      <c r="B402" s="31"/>
      <c r="C402" s="155" t="s">
        <v>770</v>
      </c>
      <c r="D402" s="155" t="s">
        <v>249</v>
      </c>
      <c r="E402" s="156" t="s">
        <v>771</v>
      </c>
      <c r="F402" s="157" t="s">
        <v>772</v>
      </c>
      <c r="G402" s="158" t="s">
        <v>150</v>
      </c>
      <c r="H402" s="159">
        <v>1</v>
      </c>
      <c r="I402" s="160"/>
      <c r="J402" s="161">
        <f>ROUND(I402*H402,2)</f>
        <v>0</v>
      </c>
      <c r="K402" s="162"/>
      <c r="L402" s="163"/>
      <c r="M402" s="164" t="s">
        <v>28</v>
      </c>
      <c r="N402" s="165" t="s">
        <v>46</v>
      </c>
      <c r="P402" s="133">
        <f>O402*H402</f>
        <v>0</v>
      </c>
      <c r="Q402" s="133">
        <v>0.00015</v>
      </c>
      <c r="R402" s="133">
        <f>Q402*H402</f>
        <v>0.00015</v>
      </c>
      <c r="S402" s="133">
        <v>0</v>
      </c>
      <c r="T402" s="134">
        <f>S402*H402</f>
        <v>0</v>
      </c>
      <c r="AR402" s="135" t="s">
        <v>344</v>
      </c>
      <c r="AT402" s="135" t="s">
        <v>249</v>
      </c>
      <c r="AU402" s="135" t="s">
        <v>141</v>
      </c>
      <c r="AY402" s="16" t="s">
        <v>133</v>
      </c>
      <c r="BE402" s="136">
        <f>IF(N402="základní",J402,0)</f>
        <v>0</v>
      </c>
      <c r="BF402" s="136">
        <f>IF(N402="snížená",J402,0)</f>
        <v>0</v>
      </c>
      <c r="BG402" s="136">
        <f>IF(N402="zákl. přenesená",J402,0)</f>
        <v>0</v>
      </c>
      <c r="BH402" s="136">
        <f>IF(N402="sníž. přenesená",J402,0)</f>
        <v>0</v>
      </c>
      <c r="BI402" s="136">
        <f>IF(N402="nulová",J402,0)</f>
        <v>0</v>
      </c>
      <c r="BJ402" s="16" t="s">
        <v>141</v>
      </c>
      <c r="BK402" s="136">
        <f>ROUND(I402*H402,2)</f>
        <v>0</v>
      </c>
      <c r="BL402" s="16" t="s">
        <v>242</v>
      </c>
      <c r="BM402" s="135" t="s">
        <v>773</v>
      </c>
    </row>
    <row r="403" spans="2:65" s="1" customFormat="1" ht="16.5" customHeight="1">
      <c r="B403" s="31"/>
      <c r="C403" s="155" t="s">
        <v>774</v>
      </c>
      <c r="D403" s="155" t="s">
        <v>249</v>
      </c>
      <c r="E403" s="156" t="s">
        <v>775</v>
      </c>
      <c r="F403" s="157" t="s">
        <v>776</v>
      </c>
      <c r="G403" s="158" t="s">
        <v>150</v>
      </c>
      <c r="H403" s="159">
        <v>1</v>
      </c>
      <c r="I403" s="160"/>
      <c r="J403" s="161">
        <f>ROUND(I403*H403,2)</f>
        <v>0</v>
      </c>
      <c r="K403" s="162"/>
      <c r="L403" s="163"/>
      <c r="M403" s="164" t="s">
        <v>28</v>
      </c>
      <c r="N403" s="165" t="s">
        <v>46</v>
      </c>
      <c r="P403" s="133">
        <f>O403*H403</f>
        <v>0</v>
      </c>
      <c r="Q403" s="133">
        <v>0.00015</v>
      </c>
      <c r="R403" s="133">
        <f>Q403*H403</f>
        <v>0.00015</v>
      </c>
      <c r="S403" s="133">
        <v>0</v>
      </c>
      <c r="T403" s="134">
        <f>S403*H403</f>
        <v>0</v>
      </c>
      <c r="AR403" s="135" t="s">
        <v>344</v>
      </c>
      <c r="AT403" s="135" t="s">
        <v>249</v>
      </c>
      <c r="AU403" s="135" t="s">
        <v>141</v>
      </c>
      <c r="AY403" s="16" t="s">
        <v>133</v>
      </c>
      <c r="BE403" s="136">
        <f>IF(N403="základní",J403,0)</f>
        <v>0</v>
      </c>
      <c r="BF403" s="136">
        <f>IF(N403="snížená",J403,0)</f>
        <v>0</v>
      </c>
      <c r="BG403" s="136">
        <f>IF(N403="zákl. přenesená",J403,0)</f>
        <v>0</v>
      </c>
      <c r="BH403" s="136">
        <f>IF(N403="sníž. přenesená",J403,0)</f>
        <v>0</v>
      </c>
      <c r="BI403" s="136">
        <f>IF(N403="nulová",J403,0)</f>
        <v>0</v>
      </c>
      <c r="BJ403" s="16" t="s">
        <v>141</v>
      </c>
      <c r="BK403" s="136">
        <f>ROUND(I403*H403,2)</f>
        <v>0</v>
      </c>
      <c r="BL403" s="16" t="s">
        <v>242</v>
      </c>
      <c r="BM403" s="135" t="s">
        <v>777</v>
      </c>
    </row>
    <row r="404" spans="2:65" s="1" customFormat="1" ht="24.2" customHeight="1">
      <c r="B404" s="31"/>
      <c r="C404" s="123" t="s">
        <v>778</v>
      </c>
      <c r="D404" s="123" t="s">
        <v>136</v>
      </c>
      <c r="E404" s="124" t="s">
        <v>779</v>
      </c>
      <c r="F404" s="125" t="s">
        <v>780</v>
      </c>
      <c r="G404" s="126" t="s">
        <v>150</v>
      </c>
      <c r="H404" s="127">
        <v>1</v>
      </c>
      <c r="I404" s="128"/>
      <c r="J404" s="129">
        <f>ROUND(I404*H404,2)</f>
        <v>0</v>
      </c>
      <c r="K404" s="130"/>
      <c r="L404" s="31"/>
      <c r="M404" s="131" t="s">
        <v>28</v>
      </c>
      <c r="N404" s="132" t="s">
        <v>46</v>
      </c>
      <c r="P404" s="133">
        <f>O404*H404</f>
        <v>0</v>
      </c>
      <c r="Q404" s="133">
        <v>0</v>
      </c>
      <c r="R404" s="133">
        <f>Q404*H404</f>
        <v>0</v>
      </c>
      <c r="S404" s="133">
        <v>0</v>
      </c>
      <c r="T404" s="134">
        <f>S404*H404</f>
        <v>0</v>
      </c>
      <c r="AR404" s="135" t="s">
        <v>242</v>
      </c>
      <c r="AT404" s="135" t="s">
        <v>136</v>
      </c>
      <c r="AU404" s="135" t="s">
        <v>141</v>
      </c>
      <c r="AY404" s="16" t="s">
        <v>133</v>
      </c>
      <c r="BE404" s="136">
        <f>IF(N404="základní",J404,0)</f>
        <v>0</v>
      </c>
      <c r="BF404" s="136">
        <f>IF(N404="snížená",J404,0)</f>
        <v>0</v>
      </c>
      <c r="BG404" s="136">
        <f>IF(N404="zákl. přenesená",J404,0)</f>
        <v>0</v>
      </c>
      <c r="BH404" s="136">
        <f>IF(N404="sníž. přenesená",J404,0)</f>
        <v>0</v>
      </c>
      <c r="BI404" s="136">
        <f>IF(N404="nulová",J404,0)</f>
        <v>0</v>
      </c>
      <c r="BJ404" s="16" t="s">
        <v>141</v>
      </c>
      <c r="BK404" s="136">
        <f>ROUND(I404*H404,2)</f>
        <v>0</v>
      </c>
      <c r="BL404" s="16" t="s">
        <v>242</v>
      </c>
      <c r="BM404" s="135" t="s">
        <v>781</v>
      </c>
    </row>
    <row r="405" spans="2:47" s="1" customFormat="1" ht="11.25">
      <c r="B405" s="31"/>
      <c r="D405" s="137" t="s">
        <v>143</v>
      </c>
      <c r="F405" s="138" t="s">
        <v>782</v>
      </c>
      <c r="I405" s="139"/>
      <c r="L405" s="31"/>
      <c r="M405" s="140"/>
      <c r="T405" s="52"/>
      <c r="AT405" s="16" t="s">
        <v>143</v>
      </c>
      <c r="AU405" s="16" t="s">
        <v>141</v>
      </c>
    </row>
    <row r="406" spans="2:51" s="12" customFormat="1" ht="11.25">
      <c r="B406" s="141"/>
      <c r="D406" s="142" t="s">
        <v>145</v>
      </c>
      <c r="E406" s="143" t="s">
        <v>28</v>
      </c>
      <c r="F406" s="144" t="s">
        <v>152</v>
      </c>
      <c r="H406" s="145">
        <v>1</v>
      </c>
      <c r="I406" s="146"/>
      <c r="L406" s="141"/>
      <c r="M406" s="147"/>
      <c r="T406" s="148"/>
      <c r="AT406" s="143" t="s">
        <v>145</v>
      </c>
      <c r="AU406" s="143" t="s">
        <v>141</v>
      </c>
      <c r="AV406" s="12" t="s">
        <v>141</v>
      </c>
      <c r="AW406" s="12" t="s">
        <v>35</v>
      </c>
      <c r="AX406" s="12" t="s">
        <v>7</v>
      </c>
      <c r="AY406" s="143" t="s">
        <v>133</v>
      </c>
    </row>
    <row r="407" spans="2:65" s="1" customFormat="1" ht="16.5" customHeight="1">
      <c r="B407" s="31"/>
      <c r="C407" s="155" t="s">
        <v>783</v>
      </c>
      <c r="D407" s="155" t="s">
        <v>249</v>
      </c>
      <c r="E407" s="156" t="s">
        <v>784</v>
      </c>
      <c r="F407" s="157" t="s">
        <v>785</v>
      </c>
      <c r="G407" s="158" t="s">
        <v>150</v>
      </c>
      <c r="H407" s="159">
        <v>1</v>
      </c>
      <c r="I407" s="160"/>
      <c r="J407" s="161">
        <f>ROUND(I407*H407,2)</f>
        <v>0</v>
      </c>
      <c r="K407" s="162"/>
      <c r="L407" s="163"/>
      <c r="M407" s="164" t="s">
        <v>28</v>
      </c>
      <c r="N407" s="165" t="s">
        <v>46</v>
      </c>
      <c r="P407" s="133">
        <f>O407*H407</f>
        <v>0</v>
      </c>
      <c r="Q407" s="133">
        <v>0.0022</v>
      </c>
      <c r="R407" s="133">
        <f>Q407*H407</f>
        <v>0.0022</v>
      </c>
      <c r="S407" s="133">
        <v>0</v>
      </c>
      <c r="T407" s="134">
        <f>S407*H407</f>
        <v>0</v>
      </c>
      <c r="AR407" s="135" t="s">
        <v>344</v>
      </c>
      <c r="AT407" s="135" t="s">
        <v>249</v>
      </c>
      <c r="AU407" s="135" t="s">
        <v>141</v>
      </c>
      <c r="AY407" s="16" t="s">
        <v>133</v>
      </c>
      <c r="BE407" s="136">
        <f>IF(N407="základní",J407,0)</f>
        <v>0</v>
      </c>
      <c r="BF407" s="136">
        <f>IF(N407="snížená",J407,0)</f>
        <v>0</v>
      </c>
      <c r="BG407" s="136">
        <f>IF(N407="zákl. přenesená",J407,0)</f>
        <v>0</v>
      </c>
      <c r="BH407" s="136">
        <f>IF(N407="sníž. přenesená",J407,0)</f>
        <v>0</v>
      </c>
      <c r="BI407" s="136">
        <f>IF(N407="nulová",J407,0)</f>
        <v>0</v>
      </c>
      <c r="BJ407" s="16" t="s">
        <v>141</v>
      </c>
      <c r="BK407" s="136">
        <f>ROUND(I407*H407,2)</f>
        <v>0</v>
      </c>
      <c r="BL407" s="16" t="s">
        <v>242</v>
      </c>
      <c r="BM407" s="135" t="s">
        <v>786</v>
      </c>
    </row>
    <row r="408" spans="2:65" s="1" customFormat="1" ht="55.5" customHeight="1">
      <c r="B408" s="31"/>
      <c r="C408" s="123" t="s">
        <v>787</v>
      </c>
      <c r="D408" s="123" t="s">
        <v>136</v>
      </c>
      <c r="E408" s="124" t="s">
        <v>788</v>
      </c>
      <c r="F408" s="125" t="s">
        <v>789</v>
      </c>
      <c r="G408" s="126" t="s">
        <v>361</v>
      </c>
      <c r="H408" s="127">
        <v>0.048</v>
      </c>
      <c r="I408" s="128"/>
      <c r="J408" s="129">
        <f>ROUND(I408*H408,2)</f>
        <v>0</v>
      </c>
      <c r="K408" s="130"/>
      <c r="L408" s="31"/>
      <c r="M408" s="131" t="s">
        <v>28</v>
      </c>
      <c r="N408" s="132" t="s">
        <v>46</v>
      </c>
      <c r="P408" s="133">
        <f>O408*H408</f>
        <v>0</v>
      </c>
      <c r="Q408" s="133">
        <v>0</v>
      </c>
      <c r="R408" s="133">
        <f>Q408*H408</f>
        <v>0</v>
      </c>
      <c r="S408" s="133">
        <v>0</v>
      </c>
      <c r="T408" s="134">
        <f>S408*H408</f>
        <v>0</v>
      </c>
      <c r="AR408" s="135" t="s">
        <v>242</v>
      </c>
      <c r="AT408" s="135" t="s">
        <v>136</v>
      </c>
      <c r="AU408" s="135" t="s">
        <v>141</v>
      </c>
      <c r="AY408" s="16" t="s">
        <v>133</v>
      </c>
      <c r="BE408" s="136">
        <f>IF(N408="základní",J408,0)</f>
        <v>0</v>
      </c>
      <c r="BF408" s="136">
        <f>IF(N408="snížená",J408,0)</f>
        <v>0</v>
      </c>
      <c r="BG408" s="136">
        <f>IF(N408="zákl. přenesená",J408,0)</f>
        <v>0</v>
      </c>
      <c r="BH408" s="136">
        <f>IF(N408="sníž. přenesená",J408,0)</f>
        <v>0</v>
      </c>
      <c r="BI408" s="136">
        <f>IF(N408="nulová",J408,0)</f>
        <v>0</v>
      </c>
      <c r="BJ408" s="16" t="s">
        <v>141</v>
      </c>
      <c r="BK408" s="136">
        <f>ROUND(I408*H408,2)</f>
        <v>0</v>
      </c>
      <c r="BL408" s="16" t="s">
        <v>242</v>
      </c>
      <c r="BM408" s="135" t="s">
        <v>790</v>
      </c>
    </row>
    <row r="409" spans="2:47" s="1" customFormat="1" ht="11.25">
      <c r="B409" s="31"/>
      <c r="D409" s="137" t="s">
        <v>143</v>
      </c>
      <c r="F409" s="138" t="s">
        <v>791</v>
      </c>
      <c r="I409" s="139"/>
      <c r="L409" s="31"/>
      <c r="M409" s="140"/>
      <c r="T409" s="52"/>
      <c r="AT409" s="16" t="s">
        <v>143</v>
      </c>
      <c r="AU409" s="16" t="s">
        <v>141</v>
      </c>
    </row>
    <row r="410" spans="2:63" s="11" customFormat="1" ht="22.9" customHeight="1">
      <c r="B410" s="111"/>
      <c r="D410" s="112" t="s">
        <v>73</v>
      </c>
      <c r="E410" s="121" t="s">
        <v>792</v>
      </c>
      <c r="F410" s="121" t="s">
        <v>793</v>
      </c>
      <c r="I410" s="114"/>
      <c r="J410" s="122">
        <f>BK410</f>
        <v>0</v>
      </c>
      <c r="L410" s="111"/>
      <c r="M410" s="116"/>
      <c r="P410" s="117">
        <f>SUM(P411:P449)</f>
        <v>0</v>
      </c>
      <c r="R410" s="117">
        <f>SUM(R411:R449)</f>
        <v>0.3052441133125</v>
      </c>
      <c r="T410" s="118">
        <f>SUM(T411:T449)</f>
        <v>0.310221</v>
      </c>
      <c r="AR410" s="112" t="s">
        <v>141</v>
      </c>
      <c r="AT410" s="119" t="s">
        <v>73</v>
      </c>
      <c r="AU410" s="119" t="s">
        <v>80</v>
      </c>
      <c r="AY410" s="112" t="s">
        <v>133</v>
      </c>
      <c r="BK410" s="120">
        <f>SUM(BK411:BK449)</f>
        <v>0</v>
      </c>
    </row>
    <row r="411" spans="2:65" s="1" customFormat="1" ht="24.2" customHeight="1">
      <c r="B411" s="31"/>
      <c r="C411" s="123" t="s">
        <v>794</v>
      </c>
      <c r="D411" s="123" t="s">
        <v>136</v>
      </c>
      <c r="E411" s="124" t="s">
        <v>795</v>
      </c>
      <c r="F411" s="125" t="s">
        <v>796</v>
      </c>
      <c r="G411" s="126" t="s">
        <v>168</v>
      </c>
      <c r="H411" s="127">
        <v>10.613</v>
      </c>
      <c r="I411" s="128"/>
      <c r="J411" s="129">
        <f>ROUND(I411*H411,2)</f>
        <v>0</v>
      </c>
      <c r="K411" s="130"/>
      <c r="L411" s="31"/>
      <c r="M411" s="131" t="s">
        <v>28</v>
      </c>
      <c r="N411" s="132" t="s">
        <v>46</v>
      </c>
      <c r="P411" s="133">
        <f>O411*H411</f>
        <v>0</v>
      </c>
      <c r="Q411" s="133">
        <v>0.000102</v>
      </c>
      <c r="R411" s="133">
        <f>Q411*H411</f>
        <v>0.0010825259999999999</v>
      </c>
      <c r="S411" s="133">
        <v>0</v>
      </c>
      <c r="T411" s="134">
        <f>S411*H411</f>
        <v>0</v>
      </c>
      <c r="AR411" s="135" t="s">
        <v>242</v>
      </c>
      <c r="AT411" s="135" t="s">
        <v>136</v>
      </c>
      <c r="AU411" s="135" t="s">
        <v>141</v>
      </c>
      <c r="AY411" s="16" t="s">
        <v>133</v>
      </c>
      <c r="BE411" s="136">
        <f>IF(N411="základní",J411,0)</f>
        <v>0</v>
      </c>
      <c r="BF411" s="136">
        <f>IF(N411="snížená",J411,0)</f>
        <v>0</v>
      </c>
      <c r="BG411" s="136">
        <f>IF(N411="zákl. přenesená",J411,0)</f>
        <v>0</v>
      </c>
      <c r="BH411" s="136">
        <f>IF(N411="sníž. přenesená",J411,0)</f>
        <v>0</v>
      </c>
      <c r="BI411" s="136">
        <f>IF(N411="nulová",J411,0)</f>
        <v>0</v>
      </c>
      <c r="BJ411" s="16" t="s">
        <v>141</v>
      </c>
      <c r="BK411" s="136">
        <f>ROUND(I411*H411,2)</f>
        <v>0</v>
      </c>
      <c r="BL411" s="16" t="s">
        <v>242</v>
      </c>
      <c r="BM411" s="135" t="s">
        <v>797</v>
      </c>
    </row>
    <row r="412" spans="2:47" s="1" customFormat="1" ht="11.25">
      <c r="B412" s="31"/>
      <c r="D412" s="137" t="s">
        <v>143</v>
      </c>
      <c r="F412" s="138" t="s">
        <v>798</v>
      </c>
      <c r="I412" s="139"/>
      <c r="L412" s="31"/>
      <c r="M412" s="140"/>
      <c r="T412" s="52"/>
      <c r="AT412" s="16" t="s">
        <v>143</v>
      </c>
      <c r="AU412" s="16" t="s">
        <v>141</v>
      </c>
    </row>
    <row r="413" spans="2:51" s="12" customFormat="1" ht="11.25">
      <c r="B413" s="141"/>
      <c r="D413" s="142" t="s">
        <v>145</v>
      </c>
      <c r="E413" s="143" t="s">
        <v>28</v>
      </c>
      <c r="F413" s="144" t="s">
        <v>799</v>
      </c>
      <c r="H413" s="145">
        <v>10.613</v>
      </c>
      <c r="I413" s="146"/>
      <c r="L413" s="141"/>
      <c r="M413" s="147"/>
      <c r="T413" s="148"/>
      <c r="AT413" s="143" t="s">
        <v>145</v>
      </c>
      <c r="AU413" s="143" t="s">
        <v>141</v>
      </c>
      <c r="AV413" s="12" t="s">
        <v>141</v>
      </c>
      <c r="AW413" s="12" t="s">
        <v>35</v>
      </c>
      <c r="AX413" s="12" t="s">
        <v>7</v>
      </c>
      <c r="AY413" s="143" t="s">
        <v>133</v>
      </c>
    </row>
    <row r="414" spans="2:65" s="1" customFormat="1" ht="24.2" customHeight="1">
      <c r="B414" s="31"/>
      <c r="C414" s="123" t="s">
        <v>800</v>
      </c>
      <c r="D414" s="123" t="s">
        <v>136</v>
      </c>
      <c r="E414" s="124" t="s">
        <v>801</v>
      </c>
      <c r="F414" s="125" t="s">
        <v>802</v>
      </c>
      <c r="G414" s="126" t="s">
        <v>168</v>
      </c>
      <c r="H414" s="127">
        <v>10.613</v>
      </c>
      <c r="I414" s="128"/>
      <c r="J414" s="129">
        <f>ROUND(I414*H414,2)</f>
        <v>0</v>
      </c>
      <c r="K414" s="130"/>
      <c r="L414" s="31"/>
      <c r="M414" s="131" t="s">
        <v>28</v>
      </c>
      <c r="N414" s="132" t="s">
        <v>46</v>
      </c>
      <c r="P414" s="133">
        <f>O414*H414</f>
        <v>0</v>
      </c>
      <c r="Q414" s="133">
        <v>0</v>
      </c>
      <c r="R414" s="133">
        <f>Q414*H414</f>
        <v>0</v>
      </c>
      <c r="S414" s="133">
        <v>0.017</v>
      </c>
      <c r="T414" s="134">
        <f>S414*H414</f>
        <v>0.180421</v>
      </c>
      <c r="AR414" s="135" t="s">
        <v>242</v>
      </c>
      <c r="AT414" s="135" t="s">
        <v>136</v>
      </c>
      <c r="AU414" s="135" t="s">
        <v>141</v>
      </c>
      <c r="AY414" s="16" t="s">
        <v>133</v>
      </c>
      <c r="BE414" s="136">
        <f>IF(N414="základní",J414,0)</f>
        <v>0</v>
      </c>
      <c r="BF414" s="136">
        <f>IF(N414="snížená",J414,0)</f>
        <v>0</v>
      </c>
      <c r="BG414" s="136">
        <f>IF(N414="zákl. přenesená",J414,0)</f>
        <v>0</v>
      </c>
      <c r="BH414" s="136">
        <f>IF(N414="sníž. přenesená",J414,0)</f>
        <v>0</v>
      </c>
      <c r="BI414" s="136">
        <f>IF(N414="nulová",J414,0)</f>
        <v>0</v>
      </c>
      <c r="BJ414" s="16" t="s">
        <v>141</v>
      </c>
      <c r="BK414" s="136">
        <f>ROUND(I414*H414,2)</f>
        <v>0</v>
      </c>
      <c r="BL414" s="16" t="s">
        <v>242</v>
      </c>
      <c r="BM414" s="135" t="s">
        <v>803</v>
      </c>
    </row>
    <row r="415" spans="2:47" s="1" customFormat="1" ht="11.25">
      <c r="B415" s="31"/>
      <c r="D415" s="137" t="s">
        <v>143</v>
      </c>
      <c r="F415" s="138" t="s">
        <v>804</v>
      </c>
      <c r="I415" s="139"/>
      <c r="L415" s="31"/>
      <c r="M415" s="140"/>
      <c r="T415" s="52"/>
      <c r="AT415" s="16" t="s">
        <v>143</v>
      </c>
      <c r="AU415" s="16" t="s">
        <v>141</v>
      </c>
    </row>
    <row r="416" spans="2:51" s="12" customFormat="1" ht="11.25">
      <c r="B416" s="141"/>
      <c r="D416" s="142" t="s">
        <v>145</v>
      </c>
      <c r="E416" s="143" t="s">
        <v>28</v>
      </c>
      <c r="F416" s="144" t="s">
        <v>799</v>
      </c>
      <c r="H416" s="145">
        <v>10.613</v>
      </c>
      <c r="I416" s="146"/>
      <c r="L416" s="141"/>
      <c r="M416" s="147"/>
      <c r="T416" s="148"/>
      <c r="AT416" s="143" t="s">
        <v>145</v>
      </c>
      <c r="AU416" s="143" t="s">
        <v>141</v>
      </c>
      <c r="AV416" s="12" t="s">
        <v>141</v>
      </c>
      <c r="AW416" s="12" t="s">
        <v>35</v>
      </c>
      <c r="AX416" s="12" t="s">
        <v>7</v>
      </c>
      <c r="AY416" s="143" t="s">
        <v>133</v>
      </c>
    </row>
    <row r="417" spans="2:65" s="1" customFormat="1" ht="33" customHeight="1">
      <c r="B417" s="31"/>
      <c r="C417" s="123" t="s">
        <v>805</v>
      </c>
      <c r="D417" s="123" t="s">
        <v>136</v>
      </c>
      <c r="E417" s="124" t="s">
        <v>806</v>
      </c>
      <c r="F417" s="125" t="s">
        <v>807</v>
      </c>
      <c r="G417" s="126" t="s">
        <v>327</v>
      </c>
      <c r="H417" s="127">
        <v>2.8</v>
      </c>
      <c r="I417" s="128"/>
      <c r="J417" s="129">
        <f>ROUND(I417*H417,2)</f>
        <v>0</v>
      </c>
      <c r="K417" s="130"/>
      <c r="L417" s="31"/>
      <c r="M417" s="131" t="s">
        <v>28</v>
      </c>
      <c r="N417" s="132" t="s">
        <v>46</v>
      </c>
      <c r="P417" s="133">
        <f>O417*H417</f>
        <v>0</v>
      </c>
      <c r="Q417" s="133">
        <v>0</v>
      </c>
      <c r="R417" s="133">
        <f>Q417*H417</f>
        <v>0</v>
      </c>
      <c r="S417" s="133">
        <v>0.016</v>
      </c>
      <c r="T417" s="134">
        <f>S417*H417</f>
        <v>0.0448</v>
      </c>
      <c r="AR417" s="135" t="s">
        <v>242</v>
      </c>
      <c r="AT417" s="135" t="s">
        <v>136</v>
      </c>
      <c r="AU417" s="135" t="s">
        <v>141</v>
      </c>
      <c r="AY417" s="16" t="s">
        <v>133</v>
      </c>
      <c r="BE417" s="136">
        <f>IF(N417="základní",J417,0)</f>
        <v>0</v>
      </c>
      <c r="BF417" s="136">
        <f>IF(N417="snížená",J417,0)</f>
        <v>0</v>
      </c>
      <c r="BG417" s="136">
        <f>IF(N417="zákl. přenesená",J417,0)</f>
        <v>0</v>
      </c>
      <c r="BH417" s="136">
        <f>IF(N417="sníž. přenesená",J417,0)</f>
        <v>0</v>
      </c>
      <c r="BI417" s="136">
        <f>IF(N417="nulová",J417,0)</f>
        <v>0</v>
      </c>
      <c r="BJ417" s="16" t="s">
        <v>141</v>
      </c>
      <c r="BK417" s="136">
        <f>ROUND(I417*H417,2)</f>
        <v>0</v>
      </c>
      <c r="BL417" s="16" t="s">
        <v>242</v>
      </c>
      <c r="BM417" s="135" t="s">
        <v>808</v>
      </c>
    </row>
    <row r="418" spans="2:47" s="1" customFormat="1" ht="11.25">
      <c r="B418" s="31"/>
      <c r="D418" s="137" t="s">
        <v>143</v>
      </c>
      <c r="F418" s="138" t="s">
        <v>809</v>
      </c>
      <c r="I418" s="139"/>
      <c r="L418" s="31"/>
      <c r="M418" s="140"/>
      <c r="T418" s="52"/>
      <c r="AT418" s="16" t="s">
        <v>143</v>
      </c>
      <c r="AU418" s="16" t="s">
        <v>141</v>
      </c>
    </row>
    <row r="419" spans="2:51" s="12" customFormat="1" ht="11.25">
      <c r="B419" s="141"/>
      <c r="D419" s="142" t="s">
        <v>145</v>
      </c>
      <c r="E419" s="143" t="s">
        <v>28</v>
      </c>
      <c r="F419" s="144" t="s">
        <v>810</v>
      </c>
      <c r="H419" s="145">
        <v>2.8</v>
      </c>
      <c r="I419" s="146"/>
      <c r="L419" s="141"/>
      <c r="M419" s="147"/>
      <c r="T419" s="148"/>
      <c r="AT419" s="143" t="s">
        <v>145</v>
      </c>
      <c r="AU419" s="143" t="s">
        <v>141</v>
      </c>
      <c r="AV419" s="12" t="s">
        <v>141</v>
      </c>
      <c r="AW419" s="12" t="s">
        <v>35</v>
      </c>
      <c r="AX419" s="12" t="s">
        <v>7</v>
      </c>
      <c r="AY419" s="143" t="s">
        <v>133</v>
      </c>
    </row>
    <row r="420" spans="2:65" s="1" customFormat="1" ht="24.2" customHeight="1">
      <c r="B420" s="31"/>
      <c r="C420" s="123" t="s">
        <v>811</v>
      </c>
      <c r="D420" s="123" t="s">
        <v>136</v>
      </c>
      <c r="E420" s="124" t="s">
        <v>812</v>
      </c>
      <c r="F420" s="125" t="s">
        <v>813</v>
      </c>
      <c r="G420" s="126" t="s">
        <v>150</v>
      </c>
      <c r="H420" s="127">
        <v>5</v>
      </c>
      <c r="I420" s="128"/>
      <c r="J420" s="129">
        <f>ROUND(I420*H420,2)</f>
        <v>0</v>
      </c>
      <c r="K420" s="130"/>
      <c r="L420" s="31"/>
      <c r="M420" s="131" t="s">
        <v>28</v>
      </c>
      <c r="N420" s="132" t="s">
        <v>46</v>
      </c>
      <c r="P420" s="133">
        <f>O420*H420</f>
        <v>0</v>
      </c>
      <c r="Q420" s="133">
        <v>0</v>
      </c>
      <c r="R420" s="133">
        <f>Q420*H420</f>
        <v>0</v>
      </c>
      <c r="S420" s="133">
        <v>0.013</v>
      </c>
      <c r="T420" s="134">
        <f>S420*H420</f>
        <v>0.065</v>
      </c>
      <c r="AR420" s="135" t="s">
        <v>242</v>
      </c>
      <c r="AT420" s="135" t="s">
        <v>136</v>
      </c>
      <c r="AU420" s="135" t="s">
        <v>141</v>
      </c>
      <c r="AY420" s="16" t="s">
        <v>133</v>
      </c>
      <c r="BE420" s="136">
        <f>IF(N420="základní",J420,0)</f>
        <v>0</v>
      </c>
      <c r="BF420" s="136">
        <f>IF(N420="snížená",J420,0)</f>
        <v>0</v>
      </c>
      <c r="BG420" s="136">
        <f>IF(N420="zákl. přenesená",J420,0)</f>
        <v>0</v>
      </c>
      <c r="BH420" s="136">
        <f>IF(N420="sníž. přenesená",J420,0)</f>
        <v>0</v>
      </c>
      <c r="BI420" s="136">
        <f>IF(N420="nulová",J420,0)</f>
        <v>0</v>
      </c>
      <c r="BJ420" s="16" t="s">
        <v>141</v>
      </c>
      <c r="BK420" s="136">
        <f>ROUND(I420*H420,2)</f>
        <v>0</v>
      </c>
      <c r="BL420" s="16" t="s">
        <v>242</v>
      </c>
      <c r="BM420" s="135" t="s">
        <v>814</v>
      </c>
    </row>
    <row r="421" spans="2:47" s="1" customFormat="1" ht="11.25">
      <c r="B421" s="31"/>
      <c r="D421" s="137" t="s">
        <v>143</v>
      </c>
      <c r="F421" s="138" t="s">
        <v>815</v>
      </c>
      <c r="I421" s="139"/>
      <c r="L421" s="31"/>
      <c r="M421" s="140"/>
      <c r="T421" s="52"/>
      <c r="AT421" s="16" t="s">
        <v>143</v>
      </c>
      <c r="AU421" s="16" t="s">
        <v>141</v>
      </c>
    </row>
    <row r="422" spans="2:51" s="12" customFormat="1" ht="11.25">
      <c r="B422" s="141"/>
      <c r="D422" s="142" t="s">
        <v>145</v>
      </c>
      <c r="E422" s="143" t="s">
        <v>28</v>
      </c>
      <c r="F422" s="144" t="s">
        <v>816</v>
      </c>
      <c r="H422" s="145">
        <v>5</v>
      </c>
      <c r="I422" s="146"/>
      <c r="L422" s="141"/>
      <c r="M422" s="147"/>
      <c r="T422" s="148"/>
      <c r="AT422" s="143" t="s">
        <v>145</v>
      </c>
      <c r="AU422" s="143" t="s">
        <v>141</v>
      </c>
      <c r="AV422" s="12" t="s">
        <v>141</v>
      </c>
      <c r="AW422" s="12" t="s">
        <v>35</v>
      </c>
      <c r="AX422" s="12" t="s">
        <v>7</v>
      </c>
      <c r="AY422" s="143" t="s">
        <v>133</v>
      </c>
    </row>
    <row r="423" spans="2:65" s="1" customFormat="1" ht="24.2" customHeight="1">
      <c r="B423" s="31"/>
      <c r="C423" s="123" t="s">
        <v>817</v>
      </c>
      <c r="D423" s="123" t="s">
        <v>136</v>
      </c>
      <c r="E423" s="124" t="s">
        <v>818</v>
      </c>
      <c r="F423" s="125" t="s">
        <v>819</v>
      </c>
      <c r="G423" s="126" t="s">
        <v>150</v>
      </c>
      <c r="H423" s="127">
        <v>1</v>
      </c>
      <c r="I423" s="128"/>
      <c r="J423" s="129">
        <f>ROUND(I423*H423,2)</f>
        <v>0</v>
      </c>
      <c r="K423" s="130"/>
      <c r="L423" s="31"/>
      <c r="M423" s="131" t="s">
        <v>28</v>
      </c>
      <c r="N423" s="132" t="s">
        <v>46</v>
      </c>
      <c r="P423" s="133">
        <f>O423*H423</f>
        <v>0</v>
      </c>
      <c r="Q423" s="133">
        <v>0</v>
      </c>
      <c r="R423" s="133">
        <f>Q423*H423</f>
        <v>0</v>
      </c>
      <c r="S423" s="133">
        <v>0</v>
      </c>
      <c r="T423" s="134">
        <f>S423*H423</f>
        <v>0</v>
      </c>
      <c r="AR423" s="135" t="s">
        <v>242</v>
      </c>
      <c r="AT423" s="135" t="s">
        <v>136</v>
      </c>
      <c r="AU423" s="135" t="s">
        <v>141</v>
      </c>
      <c r="AY423" s="16" t="s">
        <v>133</v>
      </c>
      <c r="BE423" s="136">
        <f>IF(N423="základní",J423,0)</f>
        <v>0</v>
      </c>
      <c r="BF423" s="136">
        <f>IF(N423="snížená",J423,0)</f>
        <v>0</v>
      </c>
      <c r="BG423" s="136">
        <f>IF(N423="zákl. přenesená",J423,0)</f>
        <v>0</v>
      </c>
      <c r="BH423" s="136">
        <f>IF(N423="sníž. přenesená",J423,0)</f>
        <v>0</v>
      </c>
      <c r="BI423" s="136">
        <f>IF(N423="nulová",J423,0)</f>
        <v>0</v>
      </c>
      <c r="BJ423" s="16" t="s">
        <v>141</v>
      </c>
      <c r="BK423" s="136">
        <f>ROUND(I423*H423,2)</f>
        <v>0</v>
      </c>
      <c r="BL423" s="16" t="s">
        <v>242</v>
      </c>
      <c r="BM423" s="135" t="s">
        <v>820</v>
      </c>
    </row>
    <row r="424" spans="2:47" s="1" customFormat="1" ht="11.25">
      <c r="B424" s="31"/>
      <c r="D424" s="137" t="s">
        <v>143</v>
      </c>
      <c r="F424" s="138" t="s">
        <v>821</v>
      </c>
      <c r="I424" s="139"/>
      <c r="L424" s="31"/>
      <c r="M424" s="140"/>
      <c r="T424" s="52"/>
      <c r="AT424" s="16" t="s">
        <v>143</v>
      </c>
      <c r="AU424" s="16" t="s">
        <v>141</v>
      </c>
    </row>
    <row r="425" spans="2:51" s="12" customFormat="1" ht="11.25">
      <c r="B425" s="141"/>
      <c r="D425" s="142" t="s">
        <v>145</v>
      </c>
      <c r="E425" s="143" t="s">
        <v>28</v>
      </c>
      <c r="F425" s="144" t="s">
        <v>822</v>
      </c>
      <c r="H425" s="145">
        <v>1</v>
      </c>
      <c r="I425" s="146"/>
      <c r="L425" s="141"/>
      <c r="M425" s="147"/>
      <c r="T425" s="148"/>
      <c r="AT425" s="143" t="s">
        <v>145</v>
      </c>
      <c r="AU425" s="143" t="s">
        <v>141</v>
      </c>
      <c r="AV425" s="12" t="s">
        <v>141</v>
      </c>
      <c r="AW425" s="12" t="s">
        <v>35</v>
      </c>
      <c r="AX425" s="12" t="s">
        <v>7</v>
      </c>
      <c r="AY425" s="143" t="s">
        <v>133</v>
      </c>
    </row>
    <row r="426" spans="2:65" s="1" customFormat="1" ht="24.2" customHeight="1">
      <c r="B426" s="31"/>
      <c r="C426" s="155" t="s">
        <v>823</v>
      </c>
      <c r="D426" s="155" t="s">
        <v>249</v>
      </c>
      <c r="E426" s="156" t="s">
        <v>824</v>
      </c>
      <c r="F426" s="157" t="s">
        <v>825</v>
      </c>
      <c r="G426" s="158" t="s">
        <v>150</v>
      </c>
      <c r="H426" s="159">
        <v>1</v>
      </c>
      <c r="I426" s="160"/>
      <c r="J426" s="161">
        <f>ROUND(I426*H426,2)</f>
        <v>0</v>
      </c>
      <c r="K426" s="162"/>
      <c r="L426" s="163"/>
      <c r="M426" s="164" t="s">
        <v>28</v>
      </c>
      <c r="N426" s="165" t="s">
        <v>46</v>
      </c>
      <c r="P426" s="133">
        <f>O426*H426</f>
        <v>0</v>
      </c>
      <c r="Q426" s="133">
        <v>0.0192</v>
      </c>
      <c r="R426" s="133">
        <f>Q426*H426</f>
        <v>0.0192</v>
      </c>
      <c r="S426" s="133">
        <v>0</v>
      </c>
      <c r="T426" s="134">
        <f>S426*H426</f>
        <v>0</v>
      </c>
      <c r="AR426" s="135" t="s">
        <v>344</v>
      </c>
      <c r="AT426" s="135" t="s">
        <v>249</v>
      </c>
      <c r="AU426" s="135" t="s">
        <v>141</v>
      </c>
      <c r="AY426" s="16" t="s">
        <v>133</v>
      </c>
      <c r="BE426" s="136">
        <f>IF(N426="základní",J426,0)</f>
        <v>0</v>
      </c>
      <c r="BF426" s="136">
        <f>IF(N426="snížená",J426,0)</f>
        <v>0</v>
      </c>
      <c r="BG426" s="136">
        <f>IF(N426="zákl. přenesená",J426,0)</f>
        <v>0</v>
      </c>
      <c r="BH426" s="136">
        <f>IF(N426="sníž. přenesená",J426,0)</f>
        <v>0</v>
      </c>
      <c r="BI426" s="136">
        <f>IF(N426="nulová",J426,0)</f>
        <v>0</v>
      </c>
      <c r="BJ426" s="16" t="s">
        <v>141</v>
      </c>
      <c r="BK426" s="136">
        <f>ROUND(I426*H426,2)</f>
        <v>0</v>
      </c>
      <c r="BL426" s="16" t="s">
        <v>242</v>
      </c>
      <c r="BM426" s="135" t="s">
        <v>826</v>
      </c>
    </row>
    <row r="427" spans="2:47" s="1" customFormat="1" ht="19.5">
      <c r="B427" s="31"/>
      <c r="D427" s="142" t="s">
        <v>721</v>
      </c>
      <c r="F427" s="166" t="s">
        <v>722</v>
      </c>
      <c r="I427" s="139"/>
      <c r="L427" s="31"/>
      <c r="M427" s="140"/>
      <c r="T427" s="52"/>
      <c r="AT427" s="16" t="s">
        <v>721</v>
      </c>
      <c r="AU427" s="16" t="s">
        <v>141</v>
      </c>
    </row>
    <row r="428" spans="2:51" s="12" customFormat="1" ht="22.5">
      <c r="B428" s="141"/>
      <c r="D428" s="142" t="s">
        <v>145</v>
      </c>
      <c r="E428" s="143" t="s">
        <v>28</v>
      </c>
      <c r="F428" s="144" t="s">
        <v>827</v>
      </c>
      <c r="H428" s="145">
        <v>1</v>
      </c>
      <c r="I428" s="146"/>
      <c r="L428" s="141"/>
      <c r="M428" s="147"/>
      <c r="T428" s="148"/>
      <c r="AT428" s="143" t="s">
        <v>145</v>
      </c>
      <c r="AU428" s="143" t="s">
        <v>141</v>
      </c>
      <c r="AV428" s="12" t="s">
        <v>141</v>
      </c>
      <c r="AW428" s="12" t="s">
        <v>35</v>
      </c>
      <c r="AX428" s="12" t="s">
        <v>7</v>
      </c>
      <c r="AY428" s="143" t="s">
        <v>133</v>
      </c>
    </row>
    <row r="429" spans="2:65" s="1" customFormat="1" ht="24.2" customHeight="1">
      <c r="B429" s="31"/>
      <c r="C429" s="123" t="s">
        <v>828</v>
      </c>
      <c r="D429" s="123" t="s">
        <v>136</v>
      </c>
      <c r="E429" s="124" t="s">
        <v>829</v>
      </c>
      <c r="F429" s="125" t="s">
        <v>830</v>
      </c>
      <c r="G429" s="126" t="s">
        <v>831</v>
      </c>
      <c r="H429" s="127">
        <v>78.555</v>
      </c>
      <c r="I429" s="128"/>
      <c r="J429" s="129">
        <f>ROUND(I429*H429,2)</f>
        <v>0</v>
      </c>
      <c r="K429" s="130"/>
      <c r="L429" s="31"/>
      <c r="M429" s="131" t="s">
        <v>28</v>
      </c>
      <c r="N429" s="132" t="s">
        <v>46</v>
      </c>
      <c r="P429" s="133">
        <f>O429*H429</f>
        <v>0</v>
      </c>
      <c r="Q429" s="133">
        <v>4.93375E-05</v>
      </c>
      <c r="R429" s="133">
        <f>Q429*H429</f>
        <v>0.0038757073125</v>
      </c>
      <c r="S429" s="133">
        <v>0</v>
      </c>
      <c r="T429" s="134">
        <f>S429*H429</f>
        <v>0</v>
      </c>
      <c r="AR429" s="135" t="s">
        <v>242</v>
      </c>
      <c r="AT429" s="135" t="s">
        <v>136</v>
      </c>
      <c r="AU429" s="135" t="s">
        <v>141</v>
      </c>
      <c r="AY429" s="16" t="s">
        <v>133</v>
      </c>
      <c r="BE429" s="136">
        <f>IF(N429="základní",J429,0)</f>
        <v>0</v>
      </c>
      <c r="BF429" s="136">
        <f>IF(N429="snížená",J429,0)</f>
        <v>0</v>
      </c>
      <c r="BG429" s="136">
        <f>IF(N429="zákl. přenesená",J429,0)</f>
        <v>0</v>
      </c>
      <c r="BH429" s="136">
        <f>IF(N429="sníž. přenesená",J429,0)</f>
        <v>0</v>
      </c>
      <c r="BI429" s="136">
        <f>IF(N429="nulová",J429,0)</f>
        <v>0</v>
      </c>
      <c r="BJ429" s="16" t="s">
        <v>141</v>
      </c>
      <c r="BK429" s="136">
        <f>ROUND(I429*H429,2)</f>
        <v>0</v>
      </c>
      <c r="BL429" s="16" t="s">
        <v>242</v>
      </c>
      <c r="BM429" s="135" t="s">
        <v>832</v>
      </c>
    </row>
    <row r="430" spans="2:47" s="1" customFormat="1" ht="11.25">
      <c r="B430" s="31"/>
      <c r="D430" s="137" t="s">
        <v>143</v>
      </c>
      <c r="F430" s="138" t="s">
        <v>833</v>
      </c>
      <c r="I430" s="139"/>
      <c r="L430" s="31"/>
      <c r="M430" s="140"/>
      <c r="T430" s="52"/>
      <c r="AT430" s="16" t="s">
        <v>143</v>
      </c>
      <c r="AU430" s="16" t="s">
        <v>141</v>
      </c>
    </row>
    <row r="431" spans="2:51" s="12" customFormat="1" ht="11.25">
      <c r="B431" s="141"/>
      <c r="D431" s="142" t="s">
        <v>145</v>
      </c>
      <c r="E431" s="143" t="s">
        <v>28</v>
      </c>
      <c r="F431" s="144" t="s">
        <v>834</v>
      </c>
      <c r="H431" s="145">
        <v>49.95</v>
      </c>
      <c r="I431" s="146"/>
      <c r="L431" s="141"/>
      <c r="M431" s="147"/>
      <c r="T431" s="148"/>
      <c r="AT431" s="143" t="s">
        <v>145</v>
      </c>
      <c r="AU431" s="143" t="s">
        <v>141</v>
      </c>
      <c r="AV431" s="12" t="s">
        <v>141</v>
      </c>
      <c r="AW431" s="12" t="s">
        <v>35</v>
      </c>
      <c r="AX431" s="12" t="s">
        <v>7</v>
      </c>
      <c r="AY431" s="143" t="s">
        <v>133</v>
      </c>
    </row>
    <row r="432" spans="2:51" s="12" customFormat="1" ht="11.25">
      <c r="B432" s="141"/>
      <c r="D432" s="142" t="s">
        <v>145</v>
      </c>
      <c r="E432" s="143" t="s">
        <v>28</v>
      </c>
      <c r="F432" s="144" t="s">
        <v>835</v>
      </c>
      <c r="H432" s="145">
        <v>23.865</v>
      </c>
      <c r="I432" s="146"/>
      <c r="L432" s="141"/>
      <c r="M432" s="147"/>
      <c r="T432" s="148"/>
      <c r="AT432" s="143" t="s">
        <v>145</v>
      </c>
      <c r="AU432" s="143" t="s">
        <v>141</v>
      </c>
      <c r="AV432" s="12" t="s">
        <v>141</v>
      </c>
      <c r="AW432" s="12" t="s">
        <v>35</v>
      </c>
      <c r="AX432" s="12" t="s">
        <v>7</v>
      </c>
      <c r="AY432" s="143" t="s">
        <v>133</v>
      </c>
    </row>
    <row r="433" spans="2:51" s="12" customFormat="1" ht="11.25">
      <c r="B433" s="141"/>
      <c r="D433" s="142" t="s">
        <v>145</v>
      </c>
      <c r="E433" s="143" t="s">
        <v>28</v>
      </c>
      <c r="F433" s="144" t="s">
        <v>836</v>
      </c>
      <c r="H433" s="145">
        <v>4.74</v>
      </c>
      <c r="I433" s="146"/>
      <c r="L433" s="141"/>
      <c r="M433" s="147"/>
      <c r="T433" s="148"/>
      <c r="AT433" s="143" t="s">
        <v>145</v>
      </c>
      <c r="AU433" s="143" t="s">
        <v>141</v>
      </c>
      <c r="AV433" s="12" t="s">
        <v>141</v>
      </c>
      <c r="AW433" s="12" t="s">
        <v>35</v>
      </c>
      <c r="AX433" s="12" t="s">
        <v>7</v>
      </c>
      <c r="AY433" s="143" t="s">
        <v>133</v>
      </c>
    </row>
    <row r="434" spans="2:65" s="1" customFormat="1" ht="24.2" customHeight="1">
      <c r="B434" s="31"/>
      <c r="C434" s="155" t="s">
        <v>837</v>
      </c>
      <c r="D434" s="155" t="s">
        <v>249</v>
      </c>
      <c r="E434" s="156" t="s">
        <v>838</v>
      </c>
      <c r="F434" s="157" t="s">
        <v>839</v>
      </c>
      <c r="G434" s="158" t="s">
        <v>361</v>
      </c>
      <c r="H434" s="159">
        <v>0.08</v>
      </c>
      <c r="I434" s="160"/>
      <c r="J434" s="161">
        <f>ROUND(I434*H434,2)</f>
        <v>0</v>
      </c>
      <c r="K434" s="162"/>
      <c r="L434" s="163"/>
      <c r="M434" s="164" t="s">
        <v>28</v>
      </c>
      <c r="N434" s="165" t="s">
        <v>46</v>
      </c>
      <c r="P434" s="133">
        <f>O434*H434</f>
        <v>0</v>
      </c>
      <c r="Q434" s="133">
        <v>1</v>
      </c>
      <c r="R434" s="133">
        <f>Q434*H434</f>
        <v>0.08</v>
      </c>
      <c r="S434" s="133">
        <v>0</v>
      </c>
      <c r="T434" s="134">
        <f>S434*H434</f>
        <v>0</v>
      </c>
      <c r="AR434" s="135" t="s">
        <v>190</v>
      </c>
      <c r="AT434" s="135" t="s">
        <v>249</v>
      </c>
      <c r="AU434" s="135" t="s">
        <v>141</v>
      </c>
      <c r="AY434" s="16" t="s">
        <v>133</v>
      </c>
      <c r="BE434" s="136">
        <f>IF(N434="základní",J434,0)</f>
        <v>0</v>
      </c>
      <c r="BF434" s="136">
        <f>IF(N434="snížená",J434,0)</f>
        <v>0</v>
      </c>
      <c r="BG434" s="136">
        <f>IF(N434="zákl. přenesená",J434,0)</f>
        <v>0</v>
      </c>
      <c r="BH434" s="136">
        <f>IF(N434="sníž. přenesená",J434,0)</f>
        <v>0</v>
      </c>
      <c r="BI434" s="136">
        <f>IF(N434="nulová",J434,0)</f>
        <v>0</v>
      </c>
      <c r="BJ434" s="16" t="s">
        <v>141</v>
      </c>
      <c r="BK434" s="136">
        <f>ROUND(I434*H434,2)</f>
        <v>0</v>
      </c>
      <c r="BL434" s="16" t="s">
        <v>140</v>
      </c>
      <c r="BM434" s="135" t="s">
        <v>840</v>
      </c>
    </row>
    <row r="435" spans="2:51" s="12" customFormat="1" ht="11.25">
      <c r="B435" s="141"/>
      <c r="D435" s="142" t="s">
        <v>145</v>
      </c>
      <c r="E435" s="143" t="s">
        <v>28</v>
      </c>
      <c r="F435" s="144" t="s">
        <v>841</v>
      </c>
      <c r="H435" s="145">
        <v>0.054</v>
      </c>
      <c r="I435" s="146"/>
      <c r="L435" s="141"/>
      <c r="M435" s="147"/>
      <c r="T435" s="148"/>
      <c r="AT435" s="143" t="s">
        <v>145</v>
      </c>
      <c r="AU435" s="143" t="s">
        <v>141</v>
      </c>
      <c r="AV435" s="12" t="s">
        <v>141</v>
      </c>
      <c r="AW435" s="12" t="s">
        <v>35</v>
      </c>
      <c r="AX435" s="12" t="s">
        <v>7</v>
      </c>
      <c r="AY435" s="143" t="s">
        <v>133</v>
      </c>
    </row>
    <row r="436" spans="2:51" s="12" customFormat="1" ht="22.5">
      <c r="B436" s="141"/>
      <c r="D436" s="142" t="s">
        <v>145</v>
      </c>
      <c r="E436" s="143" t="s">
        <v>28</v>
      </c>
      <c r="F436" s="144" t="s">
        <v>842</v>
      </c>
      <c r="H436" s="145">
        <v>0.026</v>
      </c>
      <c r="I436" s="146"/>
      <c r="L436" s="141"/>
      <c r="M436" s="147"/>
      <c r="T436" s="148"/>
      <c r="AT436" s="143" t="s">
        <v>145</v>
      </c>
      <c r="AU436" s="143" t="s">
        <v>141</v>
      </c>
      <c r="AV436" s="12" t="s">
        <v>141</v>
      </c>
      <c r="AW436" s="12" t="s">
        <v>35</v>
      </c>
      <c r="AX436" s="12" t="s">
        <v>7</v>
      </c>
      <c r="AY436" s="143" t="s">
        <v>133</v>
      </c>
    </row>
    <row r="437" spans="2:65" s="1" customFormat="1" ht="21.75" customHeight="1">
      <c r="B437" s="31"/>
      <c r="C437" s="155" t="s">
        <v>843</v>
      </c>
      <c r="D437" s="155" t="s">
        <v>249</v>
      </c>
      <c r="E437" s="156" t="s">
        <v>844</v>
      </c>
      <c r="F437" s="157" t="s">
        <v>845</v>
      </c>
      <c r="G437" s="158" t="s">
        <v>361</v>
      </c>
      <c r="H437" s="159">
        <v>0.005</v>
      </c>
      <c r="I437" s="160"/>
      <c r="J437" s="161">
        <f>ROUND(I437*H437,2)</f>
        <v>0</v>
      </c>
      <c r="K437" s="162"/>
      <c r="L437" s="163"/>
      <c r="M437" s="164" t="s">
        <v>28</v>
      </c>
      <c r="N437" s="165" t="s">
        <v>46</v>
      </c>
      <c r="P437" s="133">
        <f>O437*H437</f>
        <v>0</v>
      </c>
      <c r="Q437" s="133">
        <v>1</v>
      </c>
      <c r="R437" s="133">
        <f>Q437*H437</f>
        <v>0.005</v>
      </c>
      <c r="S437" s="133">
        <v>0</v>
      </c>
      <c r="T437" s="134">
        <f>S437*H437</f>
        <v>0</v>
      </c>
      <c r="AR437" s="135" t="s">
        <v>344</v>
      </c>
      <c r="AT437" s="135" t="s">
        <v>249</v>
      </c>
      <c r="AU437" s="135" t="s">
        <v>141</v>
      </c>
      <c r="AY437" s="16" t="s">
        <v>133</v>
      </c>
      <c r="BE437" s="136">
        <f>IF(N437="základní",J437,0)</f>
        <v>0</v>
      </c>
      <c r="BF437" s="136">
        <f>IF(N437="snížená",J437,0)</f>
        <v>0</v>
      </c>
      <c r="BG437" s="136">
        <f>IF(N437="zákl. přenesená",J437,0)</f>
        <v>0</v>
      </c>
      <c r="BH437" s="136">
        <f>IF(N437="sníž. přenesená",J437,0)</f>
        <v>0</v>
      </c>
      <c r="BI437" s="136">
        <f>IF(N437="nulová",J437,0)</f>
        <v>0</v>
      </c>
      <c r="BJ437" s="16" t="s">
        <v>141</v>
      </c>
      <c r="BK437" s="136">
        <f>ROUND(I437*H437,2)</f>
        <v>0</v>
      </c>
      <c r="BL437" s="16" t="s">
        <v>242</v>
      </c>
      <c r="BM437" s="135" t="s">
        <v>846</v>
      </c>
    </row>
    <row r="438" spans="2:51" s="12" customFormat="1" ht="11.25">
      <c r="B438" s="141"/>
      <c r="D438" s="142" t="s">
        <v>145</v>
      </c>
      <c r="E438" s="143" t="s">
        <v>28</v>
      </c>
      <c r="F438" s="144" t="s">
        <v>847</v>
      </c>
      <c r="H438" s="145">
        <v>0.005</v>
      </c>
      <c r="I438" s="146"/>
      <c r="L438" s="141"/>
      <c r="M438" s="147"/>
      <c r="T438" s="148"/>
      <c r="AT438" s="143" t="s">
        <v>145</v>
      </c>
      <c r="AU438" s="143" t="s">
        <v>141</v>
      </c>
      <c r="AV438" s="12" t="s">
        <v>141</v>
      </c>
      <c r="AW438" s="12" t="s">
        <v>35</v>
      </c>
      <c r="AX438" s="12" t="s">
        <v>7</v>
      </c>
      <c r="AY438" s="143" t="s">
        <v>133</v>
      </c>
    </row>
    <row r="439" spans="2:65" s="1" customFormat="1" ht="24.2" customHeight="1">
      <c r="B439" s="31"/>
      <c r="C439" s="123" t="s">
        <v>848</v>
      </c>
      <c r="D439" s="123" t="s">
        <v>136</v>
      </c>
      <c r="E439" s="124" t="s">
        <v>849</v>
      </c>
      <c r="F439" s="125" t="s">
        <v>850</v>
      </c>
      <c r="G439" s="126" t="s">
        <v>831</v>
      </c>
      <c r="H439" s="127">
        <v>172.04</v>
      </c>
      <c r="I439" s="128"/>
      <c r="J439" s="129">
        <f>ROUND(I439*H439,2)</f>
        <v>0</v>
      </c>
      <c r="K439" s="130"/>
      <c r="L439" s="31"/>
      <c r="M439" s="131" t="s">
        <v>28</v>
      </c>
      <c r="N439" s="132" t="s">
        <v>46</v>
      </c>
      <c r="P439" s="133">
        <f>O439*H439</f>
        <v>0</v>
      </c>
      <c r="Q439" s="133">
        <v>4.7E-05</v>
      </c>
      <c r="R439" s="133">
        <f>Q439*H439</f>
        <v>0.008085879999999998</v>
      </c>
      <c r="S439" s="133">
        <v>0</v>
      </c>
      <c r="T439" s="134">
        <f>S439*H439</f>
        <v>0</v>
      </c>
      <c r="AR439" s="135" t="s">
        <v>242</v>
      </c>
      <c r="AT439" s="135" t="s">
        <v>136</v>
      </c>
      <c r="AU439" s="135" t="s">
        <v>141</v>
      </c>
      <c r="AY439" s="16" t="s">
        <v>133</v>
      </c>
      <c r="BE439" s="136">
        <f>IF(N439="základní",J439,0)</f>
        <v>0</v>
      </c>
      <c r="BF439" s="136">
        <f>IF(N439="snížená",J439,0)</f>
        <v>0</v>
      </c>
      <c r="BG439" s="136">
        <f>IF(N439="zákl. přenesená",J439,0)</f>
        <v>0</v>
      </c>
      <c r="BH439" s="136">
        <f>IF(N439="sníž. přenesená",J439,0)</f>
        <v>0</v>
      </c>
      <c r="BI439" s="136">
        <f>IF(N439="nulová",J439,0)</f>
        <v>0</v>
      </c>
      <c r="BJ439" s="16" t="s">
        <v>141</v>
      </c>
      <c r="BK439" s="136">
        <f>ROUND(I439*H439,2)</f>
        <v>0</v>
      </c>
      <c r="BL439" s="16" t="s">
        <v>242</v>
      </c>
      <c r="BM439" s="135" t="s">
        <v>851</v>
      </c>
    </row>
    <row r="440" spans="2:47" s="1" customFormat="1" ht="11.25">
      <c r="B440" s="31"/>
      <c r="D440" s="137" t="s">
        <v>143</v>
      </c>
      <c r="F440" s="138" t="s">
        <v>852</v>
      </c>
      <c r="I440" s="139"/>
      <c r="L440" s="31"/>
      <c r="M440" s="140"/>
      <c r="T440" s="52"/>
      <c r="AT440" s="16" t="s">
        <v>143</v>
      </c>
      <c r="AU440" s="16" t="s">
        <v>141</v>
      </c>
    </row>
    <row r="441" spans="2:51" s="12" customFormat="1" ht="11.25">
      <c r="B441" s="141"/>
      <c r="D441" s="142" t="s">
        <v>145</v>
      </c>
      <c r="E441" s="143" t="s">
        <v>28</v>
      </c>
      <c r="F441" s="144" t="s">
        <v>853</v>
      </c>
      <c r="H441" s="145">
        <v>172.04</v>
      </c>
      <c r="I441" s="146"/>
      <c r="L441" s="141"/>
      <c r="M441" s="147"/>
      <c r="T441" s="148"/>
      <c r="AT441" s="143" t="s">
        <v>145</v>
      </c>
      <c r="AU441" s="143" t="s">
        <v>141</v>
      </c>
      <c r="AV441" s="12" t="s">
        <v>141</v>
      </c>
      <c r="AW441" s="12" t="s">
        <v>35</v>
      </c>
      <c r="AX441" s="12" t="s">
        <v>7</v>
      </c>
      <c r="AY441" s="143" t="s">
        <v>133</v>
      </c>
    </row>
    <row r="442" spans="2:65" s="1" customFormat="1" ht="24.2" customHeight="1">
      <c r="B442" s="31"/>
      <c r="C442" s="155" t="s">
        <v>854</v>
      </c>
      <c r="D442" s="155" t="s">
        <v>249</v>
      </c>
      <c r="E442" s="156" t="s">
        <v>855</v>
      </c>
      <c r="F442" s="157" t="s">
        <v>856</v>
      </c>
      <c r="G442" s="158" t="s">
        <v>361</v>
      </c>
      <c r="H442" s="159">
        <v>0.188</v>
      </c>
      <c r="I442" s="160"/>
      <c r="J442" s="161">
        <f>ROUND(I442*H442,2)</f>
        <v>0</v>
      </c>
      <c r="K442" s="162"/>
      <c r="L442" s="163"/>
      <c r="M442" s="164" t="s">
        <v>28</v>
      </c>
      <c r="N442" s="165" t="s">
        <v>46</v>
      </c>
      <c r="P442" s="133">
        <f>O442*H442</f>
        <v>0</v>
      </c>
      <c r="Q442" s="133">
        <v>1</v>
      </c>
      <c r="R442" s="133">
        <f>Q442*H442</f>
        <v>0.188</v>
      </c>
      <c r="S442" s="133">
        <v>0</v>
      </c>
      <c r="T442" s="134">
        <f>S442*H442</f>
        <v>0</v>
      </c>
      <c r="AR442" s="135" t="s">
        <v>190</v>
      </c>
      <c r="AT442" s="135" t="s">
        <v>249</v>
      </c>
      <c r="AU442" s="135" t="s">
        <v>141</v>
      </c>
      <c r="AY442" s="16" t="s">
        <v>133</v>
      </c>
      <c r="BE442" s="136">
        <f>IF(N442="základní",J442,0)</f>
        <v>0</v>
      </c>
      <c r="BF442" s="136">
        <f>IF(N442="snížená",J442,0)</f>
        <v>0</v>
      </c>
      <c r="BG442" s="136">
        <f>IF(N442="zákl. přenesená",J442,0)</f>
        <v>0</v>
      </c>
      <c r="BH442" s="136">
        <f>IF(N442="sníž. přenesená",J442,0)</f>
        <v>0</v>
      </c>
      <c r="BI442" s="136">
        <f>IF(N442="nulová",J442,0)</f>
        <v>0</v>
      </c>
      <c r="BJ442" s="16" t="s">
        <v>141</v>
      </c>
      <c r="BK442" s="136">
        <f>ROUND(I442*H442,2)</f>
        <v>0</v>
      </c>
      <c r="BL442" s="16" t="s">
        <v>140</v>
      </c>
      <c r="BM442" s="135" t="s">
        <v>857</v>
      </c>
    </row>
    <row r="443" spans="2:51" s="12" customFormat="1" ht="11.25">
      <c r="B443" s="141"/>
      <c r="D443" s="142" t="s">
        <v>145</v>
      </c>
      <c r="E443" s="143" t="s">
        <v>28</v>
      </c>
      <c r="F443" s="144" t="s">
        <v>858</v>
      </c>
      <c r="H443" s="145">
        <v>0.188</v>
      </c>
      <c r="I443" s="146"/>
      <c r="L443" s="141"/>
      <c r="M443" s="147"/>
      <c r="T443" s="148"/>
      <c r="AT443" s="143" t="s">
        <v>145</v>
      </c>
      <c r="AU443" s="143" t="s">
        <v>141</v>
      </c>
      <c r="AV443" s="12" t="s">
        <v>141</v>
      </c>
      <c r="AW443" s="12" t="s">
        <v>35</v>
      </c>
      <c r="AX443" s="12" t="s">
        <v>7</v>
      </c>
      <c r="AY443" s="143" t="s">
        <v>133</v>
      </c>
    </row>
    <row r="444" spans="2:65" s="1" customFormat="1" ht="33" customHeight="1">
      <c r="B444" s="31"/>
      <c r="C444" s="123" t="s">
        <v>859</v>
      </c>
      <c r="D444" s="123" t="s">
        <v>136</v>
      </c>
      <c r="E444" s="124" t="s">
        <v>860</v>
      </c>
      <c r="F444" s="125" t="s">
        <v>861</v>
      </c>
      <c r="G444" s="126" t="s">
        <v>831</v>
      </c>
      <c r="H444" s="127">
        <v>20</v>
      </c>
      <c r="I444" s="128"/>
      <c r="J444" s="129">
        <f>ROUND(I444*H444,2)</f>
        <v>0</v>
      </c>
      <c r="K444" s="130"/>
      <c r="L444" s="31"/>
      <c r="M444" s="131" t="s">
        <v>28</v>
      </c>
      <c r="N444" s="132" t="s">
        <v>46</v>
      </c>
      <c r="P444" s="133">
        <f>O444*H444</f>
        <v>0</v>
      </c>
      <c r="Q444" s="133">
        <v>0</v>
      </c>
      <c r="R444" s="133">
        <f>Q444*H444</f>
        <v>0</v>
      </c>
      <c r="S444" s="133">
        <v>0.001</v>
      </c>
      <c r="T444" s="134">
        <f>S444*H444</f>
        <v>0.02</v>
      </c>
      <c r="AR444" s="135" t="s">
        <v>242</v>
      </c>
      <c r="AT444" s="135" t="s">
        <v>136</v>
      </c>
      <c r="AU444" s="135" t="s">
        <v>141</v>
      </c>
      <c r="AY444" s="16" t="s">
        <v>133</v>
      </c>
      <c r="BE444" s="136">
        <f>IF(N444="základní",J444,0)</f>
        <v>0</v>
      </c>
      <c r="BF444" s="136">
        <f>IF(N444="snížená",J444,0)</f>
        <v>0</v>
      </c>
      <c r="BG444" s="136">
        <f>IF(N444="zákl. přenesená",J444,0)</f>
        <v>0</v>
      </c>
      <c r="BH444" s="136">
        <f>IF(N444="sníž. přenesená",J444,0)</f>
        <v>0</v>
      </c>
      <c r="BI444" s="136">
        <f>IF(N444="nulová",J444,0)</f>
        <v>0</v>
      </c>
      <c r="BJ444" s="16" t="s">
        <v>141</v>
      </c>
      <c r="BK444" s="136">
        <f>ROUND(I444*H444,2)</f>
        <v>0</v>
      </c>
      <c r="BL444" s="16" t="s">
        <v>242</v>
      </c>
      <c r="BM444" s="135" t="s">
        <v>862</v>
      </c>
    </row>
    <row r="445" spans="2:47" s="1" customFormat="1" ht="11.25">
      <c r="B445" s="31"/>
      <c r="D445" s="137" t="s">
        <v>143</v>
      </c>
      <c r="F445" s="138" t="s">
        <v>863</v>
      </c>
      <c r="I445" s="139"/>
      <c r="L445" s="31"/>
      <c r="M445" s="140"/>
      <c r="T445" s="52"/>
      <c r="AT445" s="16" t="s">
        <v>143</v>
      </c>
      <c r="AU445" s="16" t="s">
        <v>141</v>
      </c>
    </row>
    <row r="446" spans="2:51" s="13" customFormat="1" ht="22.5">
      <c r="B446" s="149"/>
      <c r="D446" s="142" t="s">
        <v>145</v>
      </c>
      <c r="E446" s="150" t="s">
        <v>28</v>
      </c>
      <c r="F446" s="151" t="s">
        <v>864</v>
      </c>
      <c r="H446" s="150" t="s">
        <v>28</v>
      </c>
      <c r="I446" s="152"/>
      <c r="L446" s="149"/>
      <c r="M446" s="153"/>
      <c r="T446" s="154"/>
      <c r="AT446" s="150" t="s">
        <v>145</v>
      </c>
      <c r="AU446" s="150" t="s">
        <v>141</v>
      </c>
      <c r="AV446" s="13" t="s">
        <v>80</v>
      </c>
      <c r="AW446" s="13" t="s">
        <v>35</v>
      </c>
      <c r="AX446" s="13" t="s">
        <v>7</v>
      </c>
      <c r="AY446" s="150" t="s">
        <v>133</v>
      </c>
    </row>
    <row r="447" spans="2:51" s="12" customFormat="1" ht="11.25">
      <c r="B447" s="141"/>
      <c r="D447" s="142" t="s">
        <v>145</v>
      </c>
      <c r="E447" s="143" t="s">
        <v>28</v>
      </c>
      <c r="F447" s="144" t="s">
        <v>865</v>
      </c>
      <c r="H447" s="145">
        <v>20</v>
      </c>
      <c r="I447" s="146"/>
      <c r="L447" s="141"/>
      <c r="M447" s="147"/>
      <c r="T447" s="148"/>
      <c r="AT447" s="143" t="s">
        <v>145</v>
      </c>
      <c r="AU447" s="143" t="s">
        <v>141</v>
      </c>
      <c r="AV447" s="12" t="s">
        <v>141</v>
      </c>
      <c r="AW447" s="12" t="s">
        <v>35</v>
      </c>
      <c r="AX447" s="12" t="s">
        <v>7</v>
      </c>
      <c r="AY447" s="143" t="s">
        <v>133</v>
      </c>
    </row>
    <row r="448" spans="2:65" s="1" customFormat="1" ht="55.5" customHeight="1">
      <c r="B448" s="31"/>
      <c r="C448" s="123" t="s">
        <v>866</v>
      </c>
      <c r="D448" s="123" t="s">
        <v>136</v>
      </c>
      <c r="E448" s="124" t="s">
        <v>867</v>
      </c>
      <c r="F448" s="125" t="s">
        <v>868</v>
      </c>
      <c r="G448" s="126" t="s">
        <v>361</v>
      </c>
      <c r="H448" s="127">
        <v>0.037</v>
      </c>
      <c r="I448" s="128"/>
      <c r="J448" s="129">
        <f>ROUND(I448*H448,2)</f>
        <v>0</v>
      </c>
      <c r="K448" s="130"/>
      <c r="L448" s="31"/>
      <c r="M448" s="131" t="s">
        <v>28</v>
      </c>
      <c r="N448" s="132" t="s">
        <v>46</v>
      </c>
      <c r="P448" s="133">
        <f>O448*H448</f>
        <v>0</v>
      </c>
      <c r="Q448" s="133">
        <v>0</v>
      </c>
      <c r="R448" s="133">
        <f>Q448*H448</f>
        <v>0</v>
      </c>
      <c r="S448" s="133">
        <v>0</v>
      </c>
      <c r="T448" s="134">
        <f>S448*H448</f>
        <v>0</v>
      </c>
      <c r="AR448" s="135" t="s">
        <v>242</v>
      </c>
      <c r="AT448" s="135" t="s">
        <v>136</v>
      </c>
      <c r="AU448" s="135" t="s">
        <v>141</v>
      </c>
      <c r="AY448" s="16" t="s">
        <v>133</v>
      </c>
      <c r="BE448" s="136">
        <f>IF(N448="základní",J448,0)</f>
        <v>0</v>
      </c>
      <c r="BF448" s="136">
        <f>IF(N448="snížená",J448,0)</f>
        <v>0</v>
      </c>
      <c r="BG448" s="136">
        <f>IF(N448="zákl. přenesená",J448,0)</f>
        <v>0</v>
      </c>
      <c r="BH448" s="136">
        <f>IF(N448="sníž. přenesená",J448,0)</f>
        <v>0</v>
      </c>
      <c r="BI448" s="136">
        <f>IF(N448="nulová",J448,0)</f>
        <v>0</v>
      </c>
      <c r="BJ448" s="16" t="s">
        <v>141</v>
      </c>
      <c r="BK448" s="136">
        <f>ROUND(I448*H448,2)</f>
        <v>0</v>
      </c>
      <c r="BL448" s="16" t="s">
        <v>242</v>
      </c>
      <c r="BM448" s="135" t="s">
        <v>869</v>
      </c>
    </row>
    <row r="449" spans="2:47" s="1" customFormat="1" ht="11.25">
      <c r="B449" s="31"/>
      <c r="D449" s="137" t="s">
        <v>143</v>
      </c>
      <c r="F449" s="138" t="s">
        <v>870</v>
      </c>
      <c r="I449" s="139"/>
      <c r="L449" s="31"/>
      <c r="M449" s="140"/>
      <c r="T449" s="52"/>
      <c r="AT449" s="16" t="s">
        <v>143</v>
      </c>
      <c r="AU449" s="16" t="s">
        <v>141</v>
      </c>
    </row>
    <row r="450" spans="2:63" s="11" customFormat="1" ht="22.9" customHeight="1">
      <c r="B450" s="111"/>
      <c r="D450" s="112" t="s">
        <v>73</v>
      </c>
      <c r="E450" s="121" t="s">
        <v>871</v>
      </c>
      <c r="F450" s="121" t="s">
        <v>872</v>
      </c>
      <c r="I450" s="114"/>
      <c r="J450" s="122">
        <f>BK450</f>
        <v>0</v>
      </c>
      <c r="L450" s="111"/>
      <c r="M450" s="116"/>
      <c r="P450" s="117">
        <f>SUM(P451:P460)</f>
        <v>0</v>
      </c>
      <c r="R450" s="117">
        <f>SUM(R451:R460)</f>
        <v>0.047842</v>
      </c>
      <c r="T450" s="118">
        <f>SUM(T451:T460)</f>
        <v>0.064</v>
      </c>
      <c r="AR450" s="112" t="s">
        <v>141</v>
      </c>
      <c r="AT450" s="119" t="s">
        <v>73</v>
      </c>
      <c r="AU450" s="119" t="s">
        <v>80</v>
      </c>
      <c r="AY450" s="112" t="s">
        <v>133</v>
      </c>
      <c r="BK450" s="120">
        <f>SUM(BK451:BK460)</f>
        <v>0</v>
      </c>
    </row>
    <row r="451" spans="2:65" s="1" customFormat="1" ht="24.2" customHeight="1">
      <c r="B451" s="31"/>
      <c r="C451" s="123" t="s">
        <v>873</v>
      </c>
      <c r="D451" s="123" t="s">
        <v>136</v>
      </c>
      <c r="E451" s="124" t="s">
        <v>874</v>
      </c>
      <c r="F451" s="125" t="s">
        <v>875</v>
      </c>
      <c r="G451" s="126" t="s">
        <v>150</v>
      </c>
      <c r="H451" s="127">
        <v>200</v>
      </c>
      <c r="I451" s="128"/>
      <c r="J451" s="129">
        <f>ROUND(I451*H451,2)</f>
        <v>0</v>
      </c>
      <c r="K451" s="130"/>
      <c r="L451" s="31"/>
      <c r="M451" s="131" t="s">
        <v>28</v>
      </c>
      <c r="N451" s="132" t="s">
        <v>46</v>
      </c>
      <c r="P451" s="133">
        <f>O451*H451</f>
        <v>0</v>
      </c>
      <c r="Q451" s="133">
        <v>9.8E-05</v>
      </c>
      <c r="R451" s="133">
        <f>Q451*H451</f>
        <v>0.0196</v>
      </c>
      <c r="S451" s="133">
        <v>0.00032</v>
      </c>
      <c r="T451" s="134">
        <f>S451*H451</f>
        <v>0.064</v>
      </c>
      <c r="AR451" s="135" t="s">
        <v>242</v>
      </c>
      <c r="AT451" s="135" t="s">
        <v>136</v>
      </c>
      <c r="AU451" s="135" t="s">
        <v>141</v>
      </c>
      <c r="AY451" s="16" t="s">
        <v>133</v>
      </c>
      <c r="BE451" s="136">
        <f>IF(N451="základní",J451,0)</f>
        <v>0</v>
      </c>
      <c r="BF451" s="136">
        <f>IF(N451="snížená",J451,0)</f>
        <v>0</v>
      </c>
      <c r="BG451" s="136">
        <f>IF(N451="zákl. přenesená",J451,0)</f>
        <v>0</v>
      </c>
      <c r="BH451" s="136">
        <f>IF(N451="sníž. přenesená",J451,0)</f>
        <v>0</v>
      </c>
      <c r="BI451" s="136">
        <f>IF(N451="nulová",J451,0)</f>
        <v>0</v>
      </c>
      <c r="BJ451" s="16" t="s">
        <v>141</v>
      </c>
      <c r="BK451" s="136">
        <f>ROUND(I451*H451,2)</f>
        <v>0</v>
      </c>
      <c r="BL451" s="16" t="s">
        <v>242</v>
      </c>
      <c r="BM451" s="135" t="s">
        <v>876</v>
      </c>
    </row>
    <row r="452" spans="2:47" s="1" customFormat="1" ht="11.25">
      <c r="B452" s="31"/>
      <c r="D452" s="137" t="s">
        <v>143</v>
      </c>
      <c r="F452" s="138" t="s">
        <v>877</v>
      </c>
      <c r="I452" s="139"/>
      <c r="L452" s="31"/>
      <c r="M452" s="140"/>
      <c r="T452" s="52"/>
      <c r="AT452" s="16" t="s">
        <v>143</v>
      </c>
      <c r="AU452" s="16" t="s">
        <v>141</v>
      </c>
    </row>
    <row r="453" spans="2:51" s="12" customFormat="1" ht="11.25">
      <c r="B453" s="141"/>
      <c r="D453" s="142" t="s">
        <v>145</v>
      </c>
      <c r="E453" s="143" t="s">
        <v>28</v>
      </c>
      <c r="F453" s="144" t="s">
        <v>878</v>
      </c>
      <c r="H453" s="145">
        <v>200</v>
      </c>
      <c r="I453" s="146"/>
      <c r="L453" s="141"/>
      <c r="M453" s="147"/>
      <c r="T453" s="148"/>
      <c r="AT453" s="143" t="s">
        <v>145</v>
      </c>
      <c r="AU453" s="143" t="s">
        <v>141</v>
      </c>
      <c r="AV453" s="12" t="s">
        <v>141</v>
      </c>
      <c r="AW453" s="12" t="s">
        <v>35</v>
      </c>
      <c r="AX453" s="12" t="s">
        <v>7</v>
      </c>
      <c r="AY453" s="143" t="s">
        <v>133</v>
      </c>
    </row>
    <row r="454" spans="2:65" s="1" customFormat="1" ht="37.9" customHeight="1">
      <c r="B454" s="31"/>
      <c r="C454" s="155" t="s">
        <v>879</v>
      </c>
      <c r="D454" s="155" t="s">
        <v>249</v>
      </c>
      <c r="E454" s="156" t="s">
        <v>880</v>
      </c>
      <c r="F454" s="157" t="s">
        <v>881</v>
      </c>
      <c r="G454" s="158" t="s">
        <v>168</v>
      </c>
      <c r="H454" s="159">
        <v>2.04</v>
      </c>
      <c r="I454" s="160"/>
      <c r="J454" s="161">
        <f>ROUND(I454*H454,2)</f>
        <v>0</v>
      </c>
      <c r="K454" s="162"/>
      <c r="L454" s="163"/>
      <c r="M454" s="164" t="s">
        <v>28</v>
      </c>
      <c r="N454" s="165" t="s">
        <v>46</v>
      </c>
      <c r="P454" s="133">
        <f>O454*H454</f>
        <v>0</v>
      </c>
      <c r="Q454" s="133">
        <v>0.0138</v>
      </c>
      <c r="R454" s="133">
        <f>Q454*H454</f>
        <v>0.028152</v>
      </c>
      <c r="S454" s="133">
        <v>0</v>
      </c>
      <c r="T454" s="134">
        <f>S454*H454</f>
        <v>0</v>
      </c>
      <c r="AR454" s="135" t="s">
        <v>344</v>
      </c>
      <c r="AT454" s="135" t="s">
        <v>249</v>
      </c>
      <c r="AU454" s="135" t="s">
        <v>141</v>
      </c>
      <c r="AY454" s="16" t="s">
        <v>133</v>
      </c>
      <c r="BE454" s="136">
        <f>IF(N454="základní",J454,0)</f>
        <v>0</v>
      </c>
      <c r="BF454" s="136">
        <f>IF(N454="snížená",J454,0)</f>
        <v>0</v>
      </c>
      <c r="BG454" s="136">
        <f>IF(N454="zákl. přenesená",J454,0)</f>
        <v>0</v>
      </c>
      <c r="BH454" s="136">
        <f>IF(N454="sníž. přenesená",J454,0)</f>
        <v>0</v>
      </c>
      <c r="BI454" s="136">
        <f>IF(N454="nulová",J454,0)</f>
        <v>0</v>
      </c>
      <c r="BJ454" s="16" t="s">
        <v>141</v>
      </c>
      <c r="BK454" s="136">
        <f>ROUND(I454*H454,2)</f>
        <v>0</v>
      </c>
      <c r="BL454" s="16" t="s">
        <v>242</v>
      </c>
      <c r="BM454" s="135" t="s">
        <v>882</v>
      </c>
    </row>
    <row r="455" spans="2:51" s="12" customFormat="1" ht="11.25">
      <c r="B455" s="141"/>
      <c r="D455" s="142" t="s">
        <v>145</v>
      </c>
      <c r="E455" s="143" t="s">
        <v>28</v>
      </c>
      <c r="F455" s="144" t="s">
        <v>883</v>
      </c>
      <c r="H455" s="145">
        <v>2.04</v>
      </c>
      <c r="I455" s="146"/>
      <c r="L455" s="141"/>
      <c r="M455" s="147"/>
      <c r="T455" s="148"/>
      <c r="AT455" s="143" t="s">
        <v>145</v>
      </c>
      <c r="AU455" s="143" t="s">
        <v>141</v>
      </c>
      <c r="AV455" s="12" t="s">
        <v>141</v>
      </c>
      <c r="AW455" s="12" t="s">
        <v>35</v>
      </c>
      <c r="AX455" s="12" t="s">
        <v>7</v>
      </c>
      <c r="AY455" s="143" t="s">
        <v>133</v>
      </c>
    </row>
    <row r="456" spans="2:65" s="1" customFormat="1" ht="24.2" customHeight="1">
      <c r="B456" s="31"/>
      <c r="C456" s="123" t="s">
        <v>884</v>
      </c>
      <c r="D456" s="123" t="s">
        <v>136</v>
      </c>
      <c r="E456" s="124" t="s">
        <v>885</v>
      </c>
      <c r="F456" s="125" t="s">
        <v>886</v>
      </c>
      <c r="G456" s="126" t="s">
        <v>168</v>
      </c>
      <c r="H456" s="127">
        <v>2</v>
      </c>
      <c r="I456" s="128"/>
      <c r="J456" s="129">
        <f>ROUND(I456*H456,2)</f>
        <v>0</v>
      </c>
      <c r="K456" s="130"/>
      <c r="L456" s="31"/>
      <c r="M456" s="131" t="s">
        <v>28</v>
      </c>
      <c r="N456" s="132" t="s">
        <v>46</v>
      </c>
      <c r="P456" s="133">
        <f>O456*H456</f>
        <v>0</v>
      </c>
      <c r="Q456" s="133">
        <v>4.5E-05</v>
      </c>
      <c r="R456" s="133">
        <f>Q456*H456</f>
        <v>9E-05</v>
      </c>
      <c r="S456" s="133">
        <v>0</v>
      </c>
      <c r="T456" s="134">
        <f>S456*H456</f>
        <v>0</v>
      </c>
      <c r="AR456" s="135" t="s">
        <v>242</v>
      </c>
      <c r="AT456" s="135" t="s">
        <v>136</v>
      </c>
      <c r="AU456" s="135" t="s">
        <v>141</v>
      </c>
      <c r="AY456" s="16" t="s">
        <v>133</v>
      </c>
      <c r="BE456" s="136">
        <f>IF(N456="základní",J456,0)</f>
        <v>0</v>
      </c>
      <c r="BF456" s="136">
        <f>IF(N456="snížená",J456,0)</f>
        <v>0</v>
      </c>
      <c r="BG456" s="136">
        <f>IF(N456="zákl. přenesená",J456,0)</f>
        <v>0</v>
      </c>
      <c r="BH456" s="136">
        <f>IF(N456="sníž. přenesená",J456,0)</f>
        <v>0</v>
      </c>
      <c r="BI456" s="136">
        <f>IF(N456="nulová",J456,0)</f>
        <v>0</v>
      </c>
      <c r="BJ456" s="16" t="s">
        <v>141</v>
      </c>
      <c r="BK456" s="136">
        <f>ROUND(I456*H456,2)</f>
        <v>0</v>
      </c>
      <c r="BL456" s="16" t="s">
        <v>242</v>
      </c>
      <c r="BM456" s="135" t="s">
        <v>887</v>
      </c>
    </row>
    <row r="457" spans="2:47" s="1" customFormat="1" ht="11.25">
      <c r="B457" s="31"/>
      <c r="D457" s="137" t="s">
        <v>143</v>
      </c>
      <c r="F457" s="138" t="s">
        <v>888</v>
      </c>
      <c r="I457" s="139"/>
      <c r="L457" s="31"/>
      <c r="M457" s="140"/>
      <c r="T457" s="52"/>
      <c r="AT457" s="16" t="s">
        <v>143</v>
      </c>
      <c r="AU457" s="16" t="s">
        <v>141</v>
      </c>
    </row>
    <row r="458" spans="2:51" s="12" customFormat="1" ht="11.25">
      <c r="B458" s="141"/>
      <c r="D458" s="142" t="s">
        <v>145</v>
      </c>
      <c r="E458" s="143" t="s">
        <v>28</v>
      </c>
      <c r="F458" s="144" t="s">
        <v>889</v>
      </c>
      <c r="H458" s="145">
        <v>2</v>
      </c>
      <c r="I458" s="146"/>
      <c r="L458" s="141"/>
      <c r="M458" s="147"/>
      <c r="T458" s="148"/>
      <c r="AT458" s="143" t="s">
        <v>145</v>
      </c>
      <c r="AU458" s="143" t="s">
        <v>141</v>
      </c>
      <c r="AV458" s="12" t="s">
        <v>141</v>
      </c>
      <c r="AW458" s="12" t="s">
        <v>35</v>
      </c>
      <c r="AX458" s="12" t="s">
        <v>7</v>
      </c>
      <c r="AY458" s="143" t="s">
        <v>133</v>
      </c>
    </row>
    <row r="459" spans="2:65" s="1" customFormat="1" ht="55.5" customHeight="1">
      <c r="B459" s="31"/>
      <c r="C459" s="123" t="s">
        <v>890</v>
      </c>
      <c r="D459" s="123" t="s">
        <v>136</v>
      </c>
      <c r="E459" s="124" t="s">
        <v>891</v>
      </c>
      <c r="F459" s="125" t="s">
        <v>892</v>
      </c>
      <c r="G459" s="126" t="s">
        <v>361</v>
      </c>
      <c r="H459" s="127">
        <v>0.048</v>
      </c>
      <c r="I459" s="128"/>
      <c r="J459" s="129">
        <f>ROUND(I459*H459,2)</f>
        <v>0</v>
      </c>
      <c r="K459" s="130"/>
      <c r="L459" s="31"/>
      <c r="M459" s="131" t="s">
        <v>28</v>
      </c>
      <c r="N459" s="132" t="s">
        <v>46</v>
      </c>
      <c r="P459" s="133">
        <f>O459*H459</f>
        <v>0</v>
      </c>
      <c r="Q459" s="133">
        <v>0</v>
      </c>
      <c r="R459" s="133">
        <f>Q459*H459</f>
        <v>0</v>
      </c>
      <c r="S459" s="133">
        <v>0</v>
      </c>
      <c r="T459" s="134">
        <f>S459*H459</f>
        <v>0</v>
      </c>
      <c r="AR459" s="135" t="s">
        <v>242</v>
      </c>
      <c r="AT459" s="135" t="s">
        <v>136</v>
      </c>
      <c r="AU459" s="135" t="s">
        <v>141</v>
      </c>
      <c r="AY459" s="16" t="s">
        <v>133</v>
      </c>
      <c r="BE459" s="136">
        <f>IF(N459="základní",J459,0)</f>
        <v>0</v>
      </c>
      <c r="BF459" s="136">
        <f>IF(N459="snížená",J459,0)</f>
        <v>0</v>
      </c>
      <c r="BG459" s="136">
        <f>IF(N459="zákl. přenesená",J459,0)</f>
        <v>0</v>
      </c>
      <c r="BH459" s="136">
        <f>IF(N459="sníž. přenesená",J459,0)</f>
        <v>0</v>
      </c>
      <c r="BI459" s="136">
        <f>IF(N459="nulová",J459,0)</f>
        <v>0</v>
      </c>
      <c r="BJ459" s="16" t="s">
        <v>141</v>
      </c>
      <c r="BK459" s="136">
        <f>ROUND(I459*H459,2)</f>
        <v>0</v>
      </c>
      <c r="BL459" s="16" t="s">
        <v>242</v>
      </c>
      <c r="BM459" s="135" t="s">
        <v>893</v>
      </c>
    </row>
    <row r="460" spans="2:47" s="1" customFormat="1" ht="11.25">
      <c r="B460" s="31"/>
      <c r="D460" s="137" t="s">
        <v>143</v>
      </c>
      <c r="F460" s="138" t="s">
        <v>894</v>
      </c>
      <c r="I460" s="139"/>
      <c r="L460" s="31"/>
      <c r="M460" s="140"/>
      <c r="T460" s="52"/>
      <c r="AT460" s="16" t="s">
        <v>143</v>
      </c>
      <c r="AU460" s="16" t="s">
        <v>141</v>
      </c>
    </row>
    <row r="461" spans="2:63" s="11" customFormat="1" ht="22.9" customHeight="1">
      <c r="B461" s="111"/>
      <c r="D461" s="112" t="s">
        <v>73</v>
      </c>
      <c r="E461" s="121" t="s">
        <v>895</v>
      </c>
      <c r="F461" s="121" t="s">
        <v>896</v>
      </c>
      <c r="I461" s="114"/>
      <c r="J461" s="122">
        <f>BK461</f>
        <v>0</v>
      </c>
      <c r="L461" s="111"/>
      <c r="M461" s="116"/>
      <c r="P461" s="117">
        <f>SUM(P462:P523)</f>
        <v>0</v>
      </c>
      <c r="R461" s="117">
        <f>SUM(R462:R523)</f>
        <v>0.058035017575</v>
      </c>
      <c r="T461" s="118">
        <f>SUM(T462:T523)</f>
        <v>0</v>
      </c>
      <c r="AR461" s="112" t="s">
        <v>141</v>
      </c>
      <c r="AT461" s="119" t="s">
        <v>73</v>
      </c>
      <c r="AU461" s="119" t="s">
        <v>80</v>
      </c>
      <c r="AY461" s="112" t="s">
        <v>133</v>
      </c>
      <c r="BK461" s="120">
        <f>SUM(BK462:BK523)</f>
        <v>0</v>
      </c>
    </row>
    <row r="462" spans="2:65" s="1" customFormat="1" ht="37.9" customHeight="1">
      <c r="B462" s="31"/>
      <c r="C462" s="123" t="s">
        <v>897</v>
      </c>
      <c r="D462" s="123" t="s">
        <v>136</v>
      </c>
      <c r="E462" s="124" t="s">
        <v>898</v>
      </c>
      <c r="F462" s="125" t="s">
        <v>899</v>
      </c>
      <c r="G462" s="126" t="s">
        <v>168</v>
      </c>
      <c r="H462" s="127">
        <v>17.564</v>
      </c>
      <c r="I462" s="128"/>
      <c r="J462" s="129">
        <f>ROUND(I462*H462,2)</f>
        <v>0</v>
      </c>
      <c r="K462" s="130"/>
      <c r="L462" s="31"/>
      <c r="M462" s="131" t="s">
        <v>28</v>
      </c>
      <c r="N462" s="132" t="s">
        <v>46</v>
      </c>
      <c r="P462" s="133">
        <f>O462*H462</f>
        <v>0</v>
      </c>
      <c r="Q462" s="133">
        <v>6.7E-05</v>
      </c>
      <c r="R462" s="133">
        <f>Q462*H462</f>
        <v>0.001176788</v>
      </c>
      <c r="S462" s="133">
        <v>0</v>
      </c>
      <c r="T462" s="134">
        <f>S462*H462</f>
        <v>0</v>
      </c>
      <c r="AR462" s="135" t="s">
        <v>242</v>
      </c>
      <c r="AT462" s="135" t="s">
        <v>136</v>
      </c>
      <c r="AU462" s="135" t="s">
        <v>141</v>
      </c>
      <c r="AY462" s="16" t="s">
        <v>133</v>
      </c>
      <c r="BE462" s="136">
        <f>IF(N462="základní",J462,0)</f>
        <v>0</v>
      </c>
      <c r="BF462" s="136">
        <f>IF(N462="snížená",J462,0)</f>
        <v>0</v>
      </c>
      <c r="BG462" s="136">
        <f>IF(N462="zákl. přenesená",J462,0)</f>
        <v>0</v>
      </c>
      <c r="BH462" s="136">
        <f>IF(N462="sníž. přenesená",J462,0)</f>
        <v>0</v>
      </c>
      <c r="BI462" s="136">
        <f>IF(N462="nulová",J462,0)</f>
        <v>0</v>
      </c>
      <c r="BJ462" s="16" t="s">
        <v>141</v>
      </c>
      <c r="BK462" s="136">
        <f>ROUND(I462*H462,2)</f>
        <v>0</v>
      </c>
      <c r="BL462" s="16" t="s">
        <v>242</v>
      </c>
      <c r="BM462" s="135" t="s">
        <v>900</v>
      </c>
    </row>
    <row r="463" spans="2:47" s="1" customFormat="1" ht="11.25">
      <c r="B463" s="31"/>
      <c r="D463" s="137" t="s">
        <v>143</v>
      </c>
      <c r="F463" s="138" t="s">
        <v>901</v>
      </c>
      <c r="I463" s="139"/>
      <c r="L463" s="31"/>
      <c r="M463" s="140"/>
      <c r="T463" s="52"/>
      <c r="AT463" s="16" t="s">
        <v>143</v>
      </c>
      <c r="AU463" s="16" t="s">
        <v>141</v>
      </c>
    </row>
    <row r="464" spans="2:51" s="13" customFormat="1" ht="11.25">
      <c r="B464" s="149"/>
      <c r="D464" s="142" t="s">
        <v>145</v>
      </c>
      <c r="E464" s="150" t="s">
        <v>28</v>
      </c>
      <c r="F464" s="151" t="s">
        <v>902</v>
      </c>
      <c r="H464" s="150" t="s">
        <v>28</v>
      </c>
      <c r="I464" s="152"/>
      <c r="L464" s="149"/>
      <c r="M464" s="153"/>
      <c r="T464" s="154"/>
      <c r="AT464" s="150" t="s">
        <v>145</v>
      </c>
      <c r="AU464" s="150" t="s">
        <v>141</v>
      </c>
      <c r="AV464" s="13" t="s">
        <v>80</v>
      </c>
      <c r="AW464" s="13" t="s">
        <v>35</v>
      </c>
      <c r="AX464" s="13" t="s">
        <v>7</v>
      </c>
      <c r="AY464" s="150" t="s">
        <v>133</v>
      </c>
    </row>
    <row r="465" spans="2:51" s="12" customFormat="1" ht="22.5">
      <c r="B465" s="141"/>
      <c r="D465" s="142" t="s">
        <v>145</v>
      </c>
      <c r="E465" s="143" t="s">
        <v>28</v>
      </c>
      <c r="F465" s="144" t="s">
        <v>903</v>
      </c>
      <c r="H465" s="145">
        <v>1.589</v>
      </c>
      <c r="I465" s="146"/>
      <c r="L465" s="141"/>
      <c r="M465" s="147"/>
      <c r="T465" s="148"/>
      <c r="AT465" s="143" t="s">
        <v>145</v>
      </c>
      <c r="AU465" s="143" t="s">
        <v>141</v>
      </c>
      <c r="AV465" s="12" t="s">
        <v>141</v>
      </c>
      <c r="AW465" s="12" t="s">
        <v>35</v>
      </c>
      <c r="AX465" s="12" t="s">
        <v>7</v>
      </c>
      <c r="AY465" s="143" t="s">
        <v>133</v>
      </c>
    </row>
    <row r="466" spans="2:51" s="12" customFormat="1" ht="11.25">
      <c r="B466" s="141"/>
      <c r="D466" s="142" t="s">
        <v>145</v>
      </c>
      <c r="E466" s="143" t="s">
        <v>28</v>
      </c>
      <c r="F466" s="144" t="s">
        <v>904</v>
      </c>
      <c r="H466" s="145">
        <v>2.913</v>
      </c>
      <c r="I466" s="146"/>
      <c r="L466" s="141"/>
      <c r="M466" s="147"/>
      <c r="T466" s="148"/>
      <c r="AT466" s="143" t="s">
        <v>145</v>
      </c>
      <c r="AU466" s="143" t="s">
        <v>141</v>
      </c>
      <c r="AV466" s="12" t="s">
        <v>141</v>
      </c>
      <c r="AW466" s="12" t="s">
        <v>35</v>
      </c>
      <c r="AX466" s="12" t="s">
        <v>7</v>
      </c>
      <c r="AY466" s="143" t="s">
        <v>133</v>
      </c>
    </row>
    <row r="467" spans="2:51" s="12" customFormat="1" ht="11.25">
      <c r="B467" s="141"/>
      <c r="D467" s="142" t="s">
        <v>145</v>
      </c>
      <c r="E467" s="143" t="s">
        <v>28</v>
      </c>
      <c r="F467" s="144" t="s">
        <v>905</v>
      </c>
      <c r="H467" s="145">
        <v>0.063</v>
      </c>
      <c r="I467" s="146"/>
      <c r="L467" s="141"/>
      <c r="M467" s="147"/>
      <c r="T467" s="148"/>
      <c r="AT467" s="143" t="s">
        <v>145</v>
      </c>
      <c r="AU467" s="143" t="s">
        <v>141</v>
      </c>
      <c r="AV467" s="12" t="s">
        <v>141</v>
      </c>
      <c r="AW467" s="12" t="s">
        <v>35</v>
      </c>
      <c r="AX467" s="12" t="s">
        <v>7</v>
      </c>
      <c r="AY467" s="143" t="s">
        <v>133</v>
      </c>
    </row>
    <row r="468" spans="2:51" s="12" customFormat="1" ht="11.25">
      <c r="B468" s="141"/>
      <c r="D468" s="142" t="s">
        <v>145</v>
      </c>
      <c r="E468" s="143" t="s">
        <v>28</v>
      </c>
      <c r="F468" s="144" t="s">
        <v>906</v>
      </c>
      <c r="H468" s="145">
        <v>4.488</v>
      </c>
      <c r="I468" s="146"/>
      <c r="L468" s="141"/>
      <c r="M468" s="147"/>
      <c r="T468" s="148"/>
      <c r="AT468" s="143" t="s">
        <v>145</v>
      </c>
      <c r="AU468" s="143" t="s">
        <v>141</v>
      </c>
      <c r="AV468" s="12" t="s">
        <v>141</v>
      </c>
      <c r="AW468" s="12" t="s">
        <v>35</v>
      </c>
      <c r="AX468" s="12" t="s">
        <v>7</v>
      </c>
      <c r="AY468" s="143" t="s">
        <v>133</v>
      </c>
    </row>
    <row r="469" spans="2:51" s="13" customFormat="1" ht="11.25">
      <c r="B469" s="149"/>
      <c r="D469" s="142" t="s">
        <v>145</v>
      </c>
      <c r="E469" s="150" t="s">
        <v>28</v>
      </c>
      <c r="F469" s="151" t="s">
        <v>907</v>
      </c>
      <c r="H469" s="150" t="s">
        <v>28</v>
      </c>
      <c r="I469" s="152"/>
      <c r="L469" s="149"/>
      <c r="M469" s="153"/>
      <c r="T469" s="154"/>
      <c r="AT469" s="150" t="s">
        <v>145</v>
      </c>
      <c r="AU469" s="150" t="s">
        <v>141</v>
      </c>
      <c r="AV469" s="13" t="s">
        <v>80</v>
      </c>
      <c r="AW469" s="13" t="s">
        <v>35</v>
      </c>
      <c r="AX469" s="13" t="s">
        <v>7</v>
      </c>
      <c r="AY469" s="150" t="s">
        <v>133</v>
      </c>
    </row>
    <row r="470" spans="2:51" s="13" customFormat="1" ht="11.25">
      <c r="B470" s="149"/>
      <c r="D470" s="142" t="s">
        <v>145</v>
      </c>
      <c r="E470" s="150" t="s">
        <v>28</v>
      </c>
      <c r="F470" s="151" t="s">
        <v>908</v>
      </c>
      <c r="H470" s="150" t="s">
        <v>28</v>
      </c>
      <c r="I470" s="152"/>
      <c r="L470" s="149"/>
      <c r="M470" s="153"/>
      <c r="T470" s="154"/>
      <c r="AT470" s="150" t="s">
        <v>145</v>
      </c>
      <c r="AU470" s="150" t="s">
        <v>141</v>
      </c>
      <c r="AV470" s="13" t="s">
        <v>80</v>
      </c>
      <c r="AW470" s="13" t="s">
        <v>35</v>
      </c>
      <c r="AX470" s="13" t="s">
        <v>7</v>
      </c>
      <c r="AY470" s="150" t="s">
        <v>133</v>
      </c>
    </row>
    <row r="471" spans="2:51" s="12" customFormat="1" ht="11.25">
      <c r="B471" s="141"/>
      <c r="D471" s="142" t="s">
        <v>145</v>
      </c>
      <c r="E471" s="143" t="s">
        <v>28</v>
      </c>
      <c r="F471" s="144" t="s">
        <v>909</v>
      </c>
      <c r="H471" s="145">
        <v>8.511</v>
      </c>
      <c r="I471" s="146"/>
      <c r="L471" s="141"/>
      <c r="M471" s="147"/>
      <c r="T471" s="148"/>
      <c r="AT471" s="143" t="s">
        <v>145</v>
      </c>
      <c r="AU471" s="143" t="s">
        <v>141</v>
      </c>
      <c r="AV471" s="12" t="s">
        <v>141</v>
      </c>
      <c r="AW471" s="12" t="s">
        <v>35</v>
      </c>
      <c r="AX471" s="12" t="s">
        <v>7</v>
      </c>
      <c r="AY471" s="143" t="s">
        <v>133</v>
      </c>
    </row>
    <row r="472" spans="2:65" s="1" customFormat="1" ht="37.9" customHeight="1">
      <c r="B472" s="31"/>
      <c r="C472" s="123" t="s">
        <v>910</v>
      </c>
      <c r="D472" s="123" t="s">
        <v>136</v>
      </c>
      <c r="E472" s="124" t="s">
        <v>911</v>
      </c>
      <c r="F472" s="125" t="s">
        <v>912</v>
      </c>
      <c r="G472" s="126" t="s">
        <v>168</v>
      </c>
      <c r="H472" s="127">
        <v>26.679</v>
      </c>
      <c r="I472" s="128"/>
      <c r="J472" s="129">
        <f>ROUND(I472*H472,2)</f>
        <v>0</v>
      </c>
      <c r="K472" s="130"/>
      <c r="L472" s="31"/>
      <c r="M472" s="131" t="s">
        <v>28</v>
      </c>
      <c r="N472" s="132" t="s">
        <v>46</v>
      </c>
      <c r="P472" s="133">
        <f>O472*H472</f>
        <v>0</v>
      </c>
      <c r="Q472" s="133">
        <v>8E-05</v>
      </c>
      <c r="R472" s="133">
        <f>Q472*H472</f>
        <v>0.00213432</v>
      </c>
      <c r="S472" s="133">
        <v>0</v>
      </c>
      <c r="T472" s="134">
        <f>S472*H472</f>
        <v>0</v>
      </c>
      <c r="AR472" s="135" t="s">
        <v>242</v>
      </c>
      <c r="AT472" s="135" t="s">
        <v>136</v>
      </c>
      <c r="AU472" s="135" t="s">
        <v>141</v>
      </c>
      <c r="AY472" s="16" t="s">
        <v>133</v>
      </c>
      <c r="BE472" s="136">
        <f>IF(N472="základní",J472,0)</f>
        <v>0</v>
      </c>
      <c r="BF472" s="136">
        <f>IF(N472="snížená",J472,0)</f>
        <v>0</v>
      </c>
      <c r="BG472" s="136">
        <f>IF(N472="zákl. přenesená",J472,0)</f>
        <v>0</v>
      </c>
      <c r="BH472" s="136">
        <f>IF(N472="sníž. přenesená",J472,0)</f>
        <v>0</v>
      </c>
      <c r="BI472" s="136">
        <f>IF(N472="nulová",J472,0)</f>
        <v>0</v>
      </c>
      <c r="BJ472" s="16" t="s">
        <v>141</v>
      </c>
      <c r="BK472" s="136">
        <f>ROUND(I472*H472,2)</f>
        <v>0</v>
      </c>
      <c r="BL472" s="16" t="s">
        <v>242</v>
      </c>
      <c r="BM472" s="135" t="s">
        <v>913</v>
      </c>
    </row>
    <row r="473" spans="2:47" s="1" customFormat="1" ht="11.25">
      <c r="B473" s="31"/>
      <c r="D473" s="137" t="s">
        <v>143</v>
      </c>
      <c r="F473" s="138" t="s">
        <v>914</v>
      </c>
      <c r="I473" s="139"/>
      <c r="L473" s="31"/>
      <c r="M473" s="140"/>
      <c r="T473" s="52"/>
      <c r="AT473" s="16" t="s">
        <v>143</v>
      </c>
      <c r="AU473" s="16" t="s">
        <v>141</v>
      </c>
    </row>
    <row r="474" spans="2:51" s="12" customFormat="1" ht="11.25">
      <c r="B474" s="141"/>
      <c r="D474" s="142" t="s">
        <v>145</v>
      </c>
      <c r="E474" s="143" t="s">
        <v>28</v>
      </c>
      <c r="F474" s="144" t="s">
        <v>915</v>
      </c>
      <c r="H474" s="145">
        <v>1.2</v>
      </c>
      <c r="I474" s="146"/>
      <c r="L474" s="141"/>
      <c r="M474" s="147"/>
      <c r="T474" s="148"/>
      <c r="AT474" s="143" t="s">
        <v>145</v>
      </c>
      <c r="AU474" s="143" t="s">
        <v>141</v>
      </c>
      <c r="AV474" s="12" t="s">
        <v>141</v>
      </c>
      <c r="AW474" s="12" t="s">
        <v>35</v>
      </c>
      <c r="AX474" s="12" t="s">
        <v>7</v>
      </c>
      <c r="AY474" s="143" t="s">
        <v>133</v>
      </c>
    </row>
    <row r="475" spans="2:51" s="12" customFormat="1" ht="22.5">
      <c r="B475" s="141"/>
      <c r="D475" s="142" t="s">
        <v>145</v>
      </c>
      <c r="E475" s="143" t="s">
        <v>28</v>
      </c>
      <c r="F475" s="144" t="s">
        <v>903</v>
      </c>
      <c r="H475" s="145">
        <v>1.589</v>
      </c>
      <c r="I475" s="146"/>
      <c r="L475" s="141"/>
      <c r="M475" s="147"/>
      <c r="T475" s="148"/>
      <c r="AT475" s="143" t="s">
        <v>145</v>
      </c>
      <c r="AU475" s="143" t="s">
        <v>141</v>
      </c>
      <c r="AV475" s="12" t="s">
        <v>141</v>
      </c>
      <c r="AW475" s="12" t="s">
        <v>35</v>
      </c>
      <c r="AX475" s="12" t="s">
        <v>7</v>
      </c>
      <c r="AY475" s="143" t="s">
        <v>133</v>
      </c>
    </row>
    <row r="476" spans="2:51" s="12" customFormat="1" ht="11.25">
      <c r="B476" s="141"/>
      <c r="D476" s="142" t="s">
        <v>145</v>
      </c>
      <c r="E476" s="143" t="s">
        <v>28</v>
      </c>
      <c r="F476" s="144" t="s">
        <v>904</v>
      </c>
      <c r="H476" s="145">
        <v>2.913</v>
      </c>
      <c r="I476" s="146"/>
      <c r="L476" s="141"/>
      <c r="M476" s="147"/>
      <c r="T476" s="148"/>
      <c r="AT476" s="143" t="s">
        <v>145</v>
      </c>
      <c r="AU476" s="143" t="s">
        <v>141</v>
      </c>
      <c r="AV476" s="12" t="s">
        <v>141</v>
      </c>
      <c r="AW476" s="12" t="s">
        <v>35</v>
      </c>
      <c r="AX476" s="12" t="s">
        <v>7</v>
      </c>
      <c r="AY476" s="143" t="s">
        <v>133</v>
      </c>
    </row>
    <row r="477" spans="2:51" s="12" customFormat="1" ht="11.25">
      <c r="B477" s="141"/>
      <c r="D477" s="142" t="s">
        <v>145</v>
      </c>
      <c r="E477" s="143" t="s">
        <v>28</v>
      </c>
      <c r="F477" s="144" t="s">
        <v>905</v>
      </c>
      <c r="H477" s="145">
        <v>0.063</v>
      </c>
      <c r="I477" s="146"/>
      <c r="L477" s="141"/>
      <c r="M477" s="147"/>
      <c r="T477" s="148"/>
      <c r="AT477" s="143" t="s">
        <v>145</v>
      </c>
      <c r="AU477" s="143" t="s">
        <v>141</v>
      </c>
      <c r="AV477" s="12" t="s">
        <v>141</v>
      </c>
      <c r="AW477" s="12" t="s">
        <v>35</v>
      </c>
      <c r="AX477" s="12" t="s">
        <v>7</v>
      </c>
      <c r="AY477" s="143" t="s">
        <v>133</v>
      </c>
    </row>
    <row r="478" spans="2:51" s="12" customFormat="1" ht="11.25">
      <c r="B478" s="141"/>
      <c r="D478" s="142" t="s">
        <v>145</v>
      </c>
      <c r="E478" s="143" t="s">
        <v>28</v>
      </c>
      <c r="F478" s="144" t="s">
        <v>906</v>
      </c>
      <c r="H478" s="145">
        <v>4.488</v>
      </c>
      <c r="I478" s="146"/>
      <c r="L478" s="141"/>
      <c r="M478" s="147"/>
      <c r="T478" s="148"/>
      <c r="AT478" s="143" t="s">
        <v>145</v>
      </c>
      <c r="AU478" s="143" t="s">
        <v>141</v>
      </c>
      <c r="AV478" s="12" t="s">
        <v>141</v>
      </c>
      <c r="AW478" s="12" t="s">
        <v>35</v>
      </c>
      <c r="AX478" s="12" t="s">
        <v>7</v>
      </c>
      <c r="AY478" s="143" t="s">
        <v>133</v>
      </c>
    </row>
    <row r="479" spans="2:51" s="12" customFormat="1" ht="11.25">
      <c r="B479" s="141"/>
      <c r="D479" s="142" t="s">
        <v>145</v>
      </c>
      <c r="E479" s="143" t="s">
        <v>28</v>
      </c>
      <c r="F479" s="144" t="s">
        <v>916</v>
      </c>
      <c r="H479" s="145">
        <v>6.24</v>
      </c>
      <c r="I479" s="146"/>
      <c r="L479" s="141"/>
      <c r="M479" s="147"/>
      <c r="T479" s="148"/>
      <c r="AT479" s="143" t="s">
        <v>145</v>
      </c>
      <c r="AU479" s="143" t="s">
        <v>141</v>
      </c>
      <c r="AV479" s="12" t="s">
        <v>141</v>
      </c>
      <c r="AW479" s="12" t="s">
        <v>35</v>
      </c>
      <c r="AX479" s="12" t="s">
        <v>7</v>
      </c>
      <c r="AY479" s="143" t="s">
        <v>133</v>
      </c>
    </row>
    <row r="480" spans="2:51" s="12" customFormat="1" ht="11.25">
      <c r="B480" s="141"/>
      <c r="D480" s="142" t="s">
        <v>145</v>
      </c>
      <c r="E480" s="143" t="s">
        <v>28</v>
      </c>
      <c r="F480" s="144" t="s">
        <v>917</v>
      </c>
      <c r="H480" s="145">
        <v>1.675</v>
      </c>
      <c r="I480" s="146"/>
      <c r="L480" s="141"/>
      <c r="M480" s="147"/>
      <c r="T480" s="148"/>
      <c r="AT480" s="143" t="s">
        <v>145</v>
      </c>
      <c r="AU480" s="143" t="s">
        <v>141</v>
      </c>
      <c r="AV480" s="12" t="s">
        <v>141</v>
      </c>
      <c r="AW480" s="12" t="s">
        <v>35</v>
      </c>
      <c r="AX480" s="12" t="s">
        <v>7</v>
      </c>
      <c r="AY480" s="143" t="s">
        <v>133</v>
      </c>
    </row>
    <row r="481" spans="2:51" s="12" customFormat="1" ht="11.25">
      <c r="B481" s="141"/>
      <c r="D481" s="142" t="s">
        <v>145</v>
      </c>
      <c r="E481" s="143" t="s">
        <v>28</v>
      </c>
      <c r="F481" s="144" t="s">
        <v>909</v>
      </c>
      <c r="H481" s="145">
        <v>8.511</v>
      </c>
      <c r="I481" s="146"/>
      <c r="L481" s="141"/>
      <c r="M481" s="147"/>
      <c r="T481" s="148"/>
      <c r="AT481" s="143" t="s">
        <v>145</v>
      </c>
      <c r="AU481" s="143" t="s">
        <v>141</v>
      </c>
      <c r="AV481" s="12" t="s">
        <v>141</v>
      </c>
      <c r="AW481" s="12" t="s">
        <v>35</v>
      </c>
      <c r="AX481" s="12" t="s">
        <v>7</v>
      </c>
      <c r="AY481" s="143" t="s">
        <v>133</v>
      </c>
    </row>
    <row r="482" spans="2:65" s="1" customFormat="1" ht="24.2" customHeight="1">
      <c r="B482" s="31"/>
      <c r="C482" s="123" t="s">
        <v>918</v>
      </c>
      <c r="D482" s="123" t="s">
        <v>136</v>
      </c>
      <c r="E482" s="124" t="s">
        <v>919</v>
      </c>
      <c r="F482" s="125" t="s">
        <v>920</v>
      </c>
      <c r="G482" s="126" t="s">
        <v>168</v>
      </c>
      <c r="H482" s="127">
        <v>17.564</v>
      </c>
      <c r="I482" s="128"/>
      <c r="J482" s="129">
        <f>ROUND(I482*H482,2)</f>
        <v>0</v>
      </c>
      <c r="K482" s="130"/>
      <c r="L482" s="31"/>
      <c r="M482" s="131" t="s">
        <v>28</v>
      </c>
      <c r="N482" s="132" t="s">
        <v>46</v>
      </c>
      <c r="P482" s="133">
        <f>O482*H482</f>
        <v>0</v>
      </c>
      <c r="Q482" s="133">
        <v>0.000135</v>
      </c>
      <c r="R482" s="133">
        <f>Q482*H482</f>
        <v>0.00237114</v>
      </c>
      <c r="S482" s="133">
        <v>0</v>
      </c>
      <c r="T482" s="134">
        <f>S482*H482</f>
        <v>0</v>
      </c>
      <c r="AR482" s="135" t="s">
        <v>242</v>
      </c>
      <c r="AT482" s="135" t="s">
        <v>136</v>
      </c>
      <c r="AU482" s="135" t="s">
        <v>141</v>
      </c>
      <c r="AY482" s="16" t="s">
        <v>133</v>
      </c>
      <c r="BE482" s="136">
        <f>IF(N482="základní",J482,0)</f>
        <v>0</v>
      </c>
      <c r="BF482" s="136">
        <f>IF(N482="snížená",J482,0)</f>
        <v>0</v>
      </c>
      <c r="BG482" s="136">
        <f>IF(N482="zákl. přenesená",J482,0)</f>
        <v>0</v>
      </c>
      <c r="BH482" s="136">
        <f>IF(N482="sníž. přenesená",J482,0)</f>
        <v>0</v>
      </c>
      <c r="BI482" s="136">
        <f>IF(N482="nulová",J482,0)</f>
        <v>0</v>
      </c>
      <c r="BJ482" s="16" t="s">
        <v>141</v>
      </c>
      <c r="BK482" s="136">
        <f>ROUND(I482*H482,2)</f>
        <v>0</v>
      </c>
      <c r="BL482" s="16" t="s">
        <v>242</v>
      </c>
      <c r="BM482" s="135" t="s">
        <v>921</v>
      </c>
    </row>
    <row r="483" spans="2:47" s="1" customFormat="1" ht="11.25">
      <c r="B483" s="31"/>
      <c r="D483" s="137" t="s">
        <v>143</v>
      </c>
      <c r="F483" s="138" t="s">
        <v>922</v>
      </c>
      <c r="I483" s="139"/>
      <c r="L483" s="31"/>
      <c r="M483" s="140"/>
      <c r="T483" s="52"/>
      <c r="AT483" s="16" t="s">
        <v>143</v>
      </c>
      <c r="AU483" s="16" t="s">
        <v>141</v>
      </c>
    </row>
    <row r="484" spans="2:51" s="13" customFormat="1" ht="11.25">
      <c r="B484" s="149"/>
      <c r="D484" s="142" t="s">
        <v>145</v>
      </c>
      <c r="E484" s="150" t="s">
        <v>28</v>
      </c>
      <c r="F484" s="151" t="s">
        <v>902</v>
      </c>
      <c r="H484" s="150" t="s">
        <v>28</v>
      </c>
      <c r="I484" s="152"/>
      <c r="L484" s="149"/>
      <c r="M484" s="153"/>
      <c r="T484" s="154"/>
      <c r="AT484" s="150" t="s">
        <v>145</v>
      </c>
      <c r="AU484" s="150" t="s">
        <v>141</v>
      </c>
      <c r="AV484" s="13" t="s">
        <v>80</v>
      </c>
      <c r="AW484" s="13" t="s">
        <v>35</v>
      </c>
      <c r="AX484" s="13" t="s">
        <v>7</v>
      </c>
      <c r="AY484" s="150" t="s">
        <v>133</v>
      </c>
    </row>
    <row r="485" spans="2:51" s="12" customFormat="1" ht="22.5">
      <c r="B485" s="141"/>
      <c r="D485" s="142" t="s">
        <v>145</v>
      </c>
      <c r="E485" s="143" t="s">
        <v>28</v>
      </c>
      <c r="F485" s="144" t="s">
        <v>903</v>
      </c>
      <c r="H485" s="145">
        <v>1.589</v>
      </c>
      <c r="I485" s="146"/>
      <c r="L485" s="141"/>
      <c r="M485" s="147"/>
      <c r="T485" s="148"/>
      <c r="AT485" s="143" t="s">
        <v>145</v>
      </c>
      <c r="AU485" s="143" t="s">
        <v>141</v>
      </c>
      <c r="AV485" s="12" t="s">
        <v>141</v>
      </c>
      <c r="AW485" s="12" t="s">
        <v>35</v>
      </c>
      <c r="AX485" s="12" t="s">
        <v>7</v>
      </c>
      <c r="AY485" s="143" t="s">
        <v>133</v>
      </c>
    </row>
    <row r="486" spans="2:51" s="12" customFormat="1" ht="11.25">
      <c r="B486" s="141"/>
      <c r="D486" s="142" t="s">
        <v>145</v>
      </c>
      <c r="E486" s="143" t="s">
        <v>28</v>
      </c>
      <c r="F486" s="144" t="s">
        <v>904</v>
      </c>
      <c r="H486" s="145">
        <v>2.913</v>
      </c>
      <c r="I486" s="146"/>
      <c r="L486" s="141"/>
      <c r="M486" s="147"/>
      <c r="T486" s="148"/>
      <c r="AT486" s="143" t="s">
        <v>145</v>
      </c>
      <c r="AU486" s="143" t="s">
        <v>141</v>
      </c>
      <c r="AV486" s="12" t="s">
        <v>141</v>
      </c>
      <c r="AW486" s="12" t="s">
        <v>35</v>
      </c>
      <c r="AX486" s="12" t="s">
        <v>7</v>
      </c>
      <c r="AY486" s="143" t="s">
        <v>133</v>
      </c>
    </row>
    <row r="487" spans="2:51" s="12" customFormat="1" ht="11.25">
      <c r="B487" s="141"/>
      <c r="D487" s="142" t="s">
        <v>145</v>
      </c>
      <c r="E487" s="143" t="s">
        <v>28</v>
      </c>
      <c r="F487" s="144" t="s">
        <v>905</v>
      </c>
      <c r="H487" s="145">
        <v>0.063</v>
      </c>
      <c r="I487" s="146"/>
      <c r="L487" s="141"/>
      <c r="M487" s="147"/>
      <c r="T487" s="148"/>
      <c r="AT487" s="143" t="s">
        <v>145</v>
      </c>
      <c r="AU487" s="143" t="s">
        <v>141</v>
      </c>
      <c r="AV487" s="12" t="s">
        <v>141</v>
      </c>
      <c r="AW487" s="12" t="s">
        <v>35</v>
      </c>
      <c r="AX487" s="12" t="s">
        <v>7</v>
      </c>
      <c r="AY487" s="143" t="s">
        <v>133</v>
      </c>
    </row>
    <row r="488" spans="2:51" s="12" customFormat="1" ht="11.25">
      <c r="B488" s="141"/>
      <c r="D488" s="142" t="s">
        <v>145</v>
      </c>
      <c r="E488" s="143" t="s">
        <v>28</v>
      </c>
      <c r="F488" s="144" t="s">
        <v>906</v>
      </c>
      <c r="H488" s="145">
        <v>4.488</v>
      </c>
      <c r="I488" s="146"/>
      <c r="L488" s="141"/>
      <c r="M488" s="147"/>
      <c r="T488" s="148"/>
      <c r="AT488" s="143" t="s">
        <v>145</v>
      </c>
      <c r="AU488" s="143" t="s">
        <v>141</v>
      </c>
      <c r="AV488" s="12" t="s">
        <v>141</v>
      </c>
      <c r="AW488" s="12" t="s">
        <v>35</v>
      </c>
      <c r="AX488" s="12" t="s">
        <v>7</v>
      </c>
      <c r="AY488" s="143" t="s">
        <v>133</v>
      </c>
    </row>
    <row r="489" spans="2:51" s="13" customFormat="1" ht="11.25">
      <c r="B489" s="149"/>
      <c r="D489" s="142" t="s">
        <v>145</v>
      </c>
      <c r="E489" s="150" t="s">
        <v>28</v>
      </c>
      <c r="F489" s="151" t="s">
        <v>923</v>
      </c>
      <c r="H489" s="150" t="s">
        <v>28</v>
      </c>
      <c r="I489" s="152"/>
      <c r="L489" s="149"/>
      <c r="M489" s="153"/>
      <c r="T489" s="154"/>
      <c r="AT489" s="150" t="s">
        <v>145</v>
      </c>
      <c r="AU489" s="150" t="s">
        <v>141</v>
      </c>
      <c r="AV489" s="13" t="s">
        <v>80</v>
      </c>
      <c r="AW489" s="13" t="s">
        <v>35</v>
      </c>
      <c r="AX489" s="13" t="s">
        <v>7</v>
      </c>
      <c r="AY489" s="150" t="s">
        <v>133</v>
      </c>
    </row>
    <row r="490" spans="2:51" s="13" customFormat="1" ht="11.25">
      <c r="B490" s="149"/>
      <c r="D490" s="142" t="s">
        <v>145</v>
      </c>
      <c r="E490" s="150" t="s">
        <v>28</v>
      </c>
      <c r="F490" s="151" t="s">
        <v>908</v>
      </c>
      <c r="H490" s="150" t="s">
        <v>28</v>
      </c>
      <c r="I490" s="152"/>
      <c r="L490" s="149"/>
      <c r="M490" s="153"/>
      <c r="T490" s="154"/>
      <c r="AT490" s="150" t="s">
        <v>145</v>
      </c>
      <c r="AU490" s="150" t="s">
        <v>141</v>
      </c>
      <c r="AV490" s="13" t="s">
        <v>80</v>
      </c>
      <c r="AW490" s="13" t="s">
        <v>35</v>
      </c>
      <c r="AX490" s="13" t="s">
        <v>7</v>
      </c>
      <c r="AY490" s="150" t="s">
        <v>133</v>
      </c>
    </row>
    <row r="491" spans="2:51" s="12" customFormat="1" ht="11.25">
      <c r="B491" s="141"/>
      <c r="D491" s="142" t="s">
        <v>145</v>
      </c>
      <c r="E491" s="143" t="s">
        <v>28</v>
      </c>
      <c r="F491" s="144" t="s">
        <v>909</v>
      </c>
      <c r="H491" s="145">
        <v>8.511</v>
      </c>
      <c r="I491" s="146"/>
      <c r="L491" s="141"/>
      <c r="M491" s="147"/>
      <c r="T491" s="148"/>
      <c r="AT491" s="143" t="s">
        <v>145</v>
      </c>
      <c r="AU491" s="143" t="s">
        <v>141</v>
      </c>
      <c r="AV491" s="12" t="s">
        <v>141</v>
      </c>
      <c r="AW491" s="12" t="s">
        <v>35</v>
      </c>
      <c r="AX491" s="12" t="s">
        <v>7</v>
      </c>
      <c r="AY491" s="143" t="s">
        <v>133</v>
      </c>
    </row>
    <row r="492" spans="2:65" s="1" customFormat="1" ht="24.2" customHeight="1">
      <c r="B492" s="31"/>
      <c r="C492" s="123" t="s">
        <v>924</v>
      </c>
      <c r="D492" s="123" t="s">
        <v>136</v>
      </c>
      <c r="E492" s="124" t="s">
        <v>925</v>
      </c>
      <c r="F492" s="125" t="s">
        <v>926</v>
      </c>
      <c r="G492" s="126" t="s">
        <v>168</v>
      </c>
      <c r="H492" s="127">
        <v>26.889</v>
      </c>
      <c r="I492" s="128"/>
      <c r="J492" s="129">
        <f>ROUND(I492*H492,2)</f>
        <v>0</v>
      </c>
      <c r="K492" s="130"/>
      <c r="L492" s="31"/>
      <c r="M492" s="131" t="s">
        <v>28</v>
      </c>
      <c r="N492" s="132" t="s">
        <v>46</v>
      </c>
      <c r="P492" s="133">
        <f>O492*H492</f>
        <v>0</v>
      </c>
      <c r="Q492" s="133">
        <v>0.00012305</v>
      </c>
      <c r="R492" s="133">
        <f>Q492*H492</f>
        <v>0.0033086914500000003</v>
      </c>
      <c r="S492" s="133">
        <v>0</v>
      </c>
      <c r="T492" s="134">
        <f>S492*H492</f>
        <v>0</v>
      </c>
      <c r="AR492" s="135" t="s">
        <v>242</v>
      </c>
      <c r="AT492" s="135" t="s">
        <v>136</v>
      </c>
      <c r="AU492" s="135" t="s">
        <v>141</v>
      </c>
      <c r="AY492" s="16" t="s">
        <v>133</v>
      </c>
      <c r="BE492" s="136">
        <f>IF(N492="základní",J492,0)</f>
        <v>0</v>
      </c>
      <c r="BF492" s="136">
        <f>IF(N492="snížená",J492,0)</f>
        <v>0</v>
      </c>
      <c r="BG492" s="136">
        <f>IF(N492="zákl. přenesená",J492,0)</f>
        <v>0</v>
      </c>
      <c r="BH492" s="136">
        <f>IF(N492="sníž. přenesená",J492,0)</f>
        <v>0</v>
      </c>
      <c r="BI492" s="136">
        <f>IF(N492="nulová",J492,0)</f>
        <v>0</v>
      </c>
      <c r="BJ492" s="16" t="s">
        <v>141</v>
      </c>
      <c r="BK492" s="136">
        <f>ROUND(I492*H492,2)</f>
        <v>0</v>
      </c>
      <c r="BL492" s="16" t="s">
        <v>242</v>
      </c>
      <c r="BM492" s="135" t="s">
        <v>927</v>
      </c>
    </row>
    <row r="493" spans="2:47" s="1" customFormat="1" ht="11.25">
      <c r="B493" s="31"/>
      <c r="D493" s="137" t="s">
        <v>143</v>
      </c>
      <c r="F493" s="138" t="s">
        <v>928</v>
      </c>
      <c r="I493" s="139"/>
      <c r="L493" s="31"/>
      <c r="M493" s="140"/>
      <c r="T493" s="52"/>
      <c r="AT493" s="16" t="s">
        <v>143</v>
      </c>
      <c r="AU493" s="16" t="s">
        <v>141</v>
      </c>
    </row>
    <row r="494" spans="2:51" s="12" customFormat="1" ht="11.25">
      <c r="B494" s="141"/>
      <c r="D494" s="142" t="s">
        <v>145</v>
      </c>
      <c r="E494" s="143" t="s">
        <v>28</v>
      </c>
      <c r="F494" s="144" t="s">
        <v>915</v>
      </c>
      <c r="H494" s="145">
        <v>1.2</v>
      </c>
      <c r="I494" s="146"/>
      <c r="L494" s="141"/>
      <c r="M494" s="147"/>
      <c r="T494" s="148"/>
      <c r="AT494" s="143" t="s">
        <v>145</v>
      </c>
      <c r="AU494" s="143" t="s">
        <v>141</v>
      </c>
      <c r="AV494" s="12" t="s">
        <v>141</v>
      </c>
      <c r="AW494" s="12" t="s">
        <v>35</v>
      </c>
      <c r="AX494" s="12" t="s">
        <v>7</v>
      </c>
      <c r="AY494" s="143" t="s">
        <v>133</v>
      </c>
    </row>
    <row r="495" spans="2:51" s="12" customFormat="1" ht="22.5">
      <c r="B495" s="141"/>
      <c r="D495" s="142" t="s">
        <v>145</v>
      </c>
      <c r="E495" s="143" t="s">
        <v>28</v>
      </c>
      <c r="F495" s="144" t="s">
        <v>903</v>
      </c>
      <c r="H495" s="145">
        <v>1.589</v>
      </c>
      <c r="I495" s="146"/>
      <c r="L495" s="141"/>
      <c r="M495" s="147"/>
      <c r="T495" s="148"/>
      <c r="AT495" s="143" t="s">
        <v>145</v>
      </c>
      <c r="AU495" s="143" t="s">
        <v>141</v>
      </c>
      <c r="AV495" s="12" t="s">
        <v>141</v>
      </c>
      <c r="AW495" s="12" t="s">
        <v>35</v>
      </c>
      <c r="AX495" s="12" t="s">
        <v>7</v>
      </c>
      <c r="AY495" s="143" t="s">
        <v>133</v>
      </c>
    </row>
    <row r="496" spans="2:51" s="12" customFormat="1" ht="11.25">
      <c r="B496" s="141"/>
      <c r="D496" s="142" t="s">
        <v>145</v>
      </c>
      <c r="E496" s="143" t="s">
        <v>28</v>
      </c>
      <c r="F496" s="144" t="s">
        <v>904</v>
      </c>
      <c r="H496" s="145">
        <v>2.913</v>
      </c>
      <c r="I496" s="146"/>
      <c r="L496" s="141"/>
      <c r="M496" s="147"/>
      <c r="T496" s="148"/>
      <c r="AT496" s="143" t="s">
        <v>145</v>
      </c>
      <c r="AU496" s="143" t="s">
        <v>141</v>
      </c>
      <c r="AV496" s="12" t="s">
        <v>141</v>
      </c>
      <c r="AW496" s="12" t="s">
        <v>35</v>
      </c>
      <c r="AX496" s="12" t="s">
        <v>7</v>
      </c>
      <c r="AY496" s="143" t="s">
        <v>133</v>
      </c>
    </row>
    <row r="497" spans="2:51" s="12" customFormat="1" ht="11.25">
      <c r="B497" s="141"/>
      <c r="D497" s="142" t="s">
        <v>145</v>
      </c>
      <c r="E497" s="143" t="s">
        <v>28</v>
      </c>
      <c r="F497" s="144" t="s">
        <v>905</v>
      </c>
      <c r="H497" s="145">
        <v>0.063</v>
      </c>
      <c r="I497" s="146"/>
      <c r="L497" s="141"/>
      <c r="M497" s="147"/>
      <c r="T497" s="148"/>
      <c r="AT497" s="143" t="s">
        <v>145</v>
      </c>
      <c r="AU497" s="143" t="s">
        <v>141</v>
      </c>
      <c r="AV497" s="12" t="s">
        <v>141</v>
      </c>
      <c r="AW497" s="12" t="s">
        <v>35</v>
      </c>
      <c r="AX497" s="12" t="s">
        <v>7</v>
      </c>
      <c r="AY497" s="143" t="s">
        <v>133</v>
      </c>
    </row>
    <row r="498" spans="2:51" s="12" customFormat="1" ht="11.25">
      <c r="B498" s="141"/>
      <c r="D498" s="142" t="s">
        <v>145</v>
      </c>
      <c r="E498" s="143" t="s">
        <v>28</v>
      </c>
      <c r="F498" s="144" t="s">
        <v>906</v>
      </c>
      <c r="H498" s="145">
        <v>4.488</v>
      </c>
      <c r="I498" s="146"/>
      <c r="L498" s="141"/>
      <c r="M498" s="147"/>
      <c r="T498" s="148"/>
      <c r="AT498" s="143" t="s">
        <v>145</v>
      </c>
      <c r="AU498" s="143" t="s">
        <v>141</v>
      </c>
      <c r="AV498" s="12" t="s">
        <v>141</v>
      </c>
      <c r="AW498" s="12" t="s">
        <v>35</v>
      </c>
      <c r="AX498" s="12" t="s">
        <v>7</v>
      </c>
      <c r="AY498" s="143" t="s">
        <v>133</v>
      </c>
    </row>
    <row r="499" spans="2:51" s="12" customFormat="1" ht="11.25">
      <c r="B499" s="141"/>
      <c r="D499" s="142" t="s">
        <v>145</v>
      </c>
      <c r="E499" s="143" t="s">
        <v>28</v>
      </c>
      <c r="F499" s="144" t="s">
        <v>929</v>
      </c>
      <c r="H499" s="145">
        <v>6.45</v>
      </c>
      <c r="I499" s="146"/>
      <c r="L499" s="141"/>
      <c r="M499" s="147"/>
      <c r="T499" s="148"/>
      <c r="AT499" s="143" t="s">
        <v>145</v>
      </c>
      <c r="AU499" s="143" t="s">
        <v>141</v>
      </c>
      <c r="AV499" s="12" t="s">
        <v>141</v>
      </c>
      <c r="AW499" s="12" t="s">
        <v>35</v>
      </c>
      <c r="AX499" s="12" t="s">
        <v>7</v>
      </c>
      <c r="AY499" s="143" t="s">
        <v>133</v>
      </c>
    </row>
    <row r="500" spans="2:51" s="12" customFormat="1" ht="11.25">
      <c r="B500" s="141"/>
      <c r="D500" s="142" t="s">
        <v>145</v>
      </c>
      <c r="E500" s="143" t="s">
        <v>28</v>
      </c>
      <c r="F500" s="144" t="s">
        <v>917</v>
      </c>
      <c r="H500" s="145">
        <v>1.675</v>
      </c>
      <c r="I500" s="146"/>
      <c r="L500" s="141"/>
      <c r="M500" s="147"/>
      <c r="T500" s="148"/>
      <c r="AT500" s="143" t="s">
        <v>145</v>
      </c>
      <c r="AU500" s="143" t="s">
        <v>141</v>
      </c>
      <c r="AV500" s="12" t="s">
        <v>141</v>
      </c>
      <c r="AW500" s="12" t="s">
        <v>35</v>
      </c>
      <c r="AX500" s="12" t="s">
        <v>7</v>
      </c>
      <c r="AY500" s="143" t="s">
        <v>133</v>
      </c>
    </row>
    <row r="501" spans="2:51" s="12" customFormat="1" ht="11.25">
      <c r="B501" s="141"/>
      <c r="D501" s="142" t="s">
        <v>145</v>
      </c>
      <c r="E501" s="143" t="s">
        <v>28</v>
      </c>
      <c r="F501" s="144" t="s">
        <v>909</v>
      </c>
      <c r="H501" s="145">
        <v>8.511</v>
      </c>
      <c r="I501" s="146"/>
      <c r="L501" s="141"/>
      <c r="M501" s="147"/>
      <c r="T501" s="148"/>
      <c r="AT501" s="143" t="s">
        <v>145</v>
      </c>
      <c r="AU501" s="143" t="s">
        <v>141</v>
      </c>
      <c r="AV501" s="12" t="s">
        <v>141</v>
      </c>
      <c r="AW501" s="12" t="s">
        <v>35</v>
      </c>
      <c r="AX501" s="12" t="s">
        <v>7</v>
      </c>
      <c r="AY501" s="143" t="s">
        <v>133</v>
      </c>
    </row>
    <row r="502" spans="2:65" s="1" customFormat="1" ht="24.2" customHeight="1">
      <c r="B502" s="31"/>
      <c r="C502" s="123" t="s">
        <v>930</v>
      </c>
      <c r="D502" s="123" t="s">
        <v>136</v>
      </c>
      <c r="E502" s="124" t="s">
        <v>931</v>
      </c>
      <c r="F502" s="125" t="s">
        <v>932</v>
      </c>
      <c r="G502" s="126" t="s">
        <v>168</v>
      </c>
      <c r="H502" s="127">
        <v>26.889</v>
      </c>
      <c r="I502" s="128"/>
      <c r="J502" s="129">
        <f>ROUND(I502*H502,2)</f>
        <v>0</v>
      </c>
      <c r="K502" s="130"/>
      <c r="L502" s="31"/>
      <c r="M502" s="131" t="s">
        <v>28</v>
      </c>
      <c r="N502" s="132" t="s">
        <v>46</v>
      </c>
      <c r="P502" s="133">
        <f>O502*H502</f>
        <v>0</v>
      </c>
      <c r="Q502" s="133">
        <v>0.00012305</v>
      </c>
      <c r="R502" s="133">
        <f>Q502*H502</f>
        <v>0.0033086914500000003</v>
      </c>
      <c r="S502" s="133">
        <v>0</v>
      </c>
      <c r="T502" s="134">
        <f>S502*H502</f>
        <v>0</v>
      </c>
      <c r="AR502" s="135" t="s">
        <v>242</v>
      </c>
      <c r="AT502" s="135" t="s">
        <v>136</v>
      </c>
      <c r="AU502" s="135" t="s">
        <v>141</v>
      </c>
      <c r="AY502" s="16" t="s">
        <v>133</v>
      </c>
      <c r="BE502" s="136">
        <f>IF(N502="základní",J502,0)</f>
        <v>0</v>
      </c>
      <c r="BF502" s="136">
        <f>IF(N502="snížená",J502,0)</f>
        <v>0</v>
      </c>
      <c r="BG502" s="136">
        <f>IF(N502="zákl. přenesená",J502,0)</f>
        <v>0</v>
      </c>
      <c r="BH502" s="136">
        <f>IF(N502="sníž. přenesená",J502,0)</f>
        <v>0</v>
      </c>
      <c r="BI502" s="136">
        <f>IF(N502="nulová",J502,0)</f>
        <v>0</v>
      </c>
      <c r="BJ502" s="16" t="s">
        <v>141</v>
      </c>
      <c r="BK502" s="136">
        <f>ROUND(I502*H502,2)</f>
        <v>0</v>
      </c>
      <c r="BL502" s="16" t="s">
        <v>242</v>
      </c>
      <c r="BM502" s="135" t="s">
        <v>933</v>
      </c>
    </row>
    <row r="503" spans="2:47" s="1" customFormat="1" ht="11.25">
      <c r="B503" s="31"/>
      <c r="D503" s="137" t="s">
        <v>143</v>
      </c>
      <c r="F503" s="138" t="s">
        <v>934</v>
      </c>
      <c r="I503" s="139"/>
      <c r="L503" s="31"/>
      <c r="M503" s="140"/>
      <c r="T503" s="52"/>
      <c r="AT503" s="16" t="s">
        <v>143</v>
      </c>
      <c r="AU503" s="16" t="s">
        <v>141</v>
      </c>
    </row>
    <row r="504" spans="2:65" s="1" customFormat="1" ht="21.75" customHeight="1">
      <c r="B504" s="31"/>
      <c r="C504" s="123" t="s">
        <v>935</v>
      </c>
      <c r="D504" s="123" t="s">
        <v>136</v>
      </c>
      <c r="E504" s="124" t="s">
        <v>936</v>
      </c>
      <c r="F504" s="125" t="s">
        <v>937</v>
      </c>
      <c r="G504" s="126" t="s">
        <v>168</v>
      </c>
      <c r="H504" s="127">
        <v>30.235</v>
      </c>
      <c r="I504" s="128"/>
      <c r="J504" s="129">
        <f>ROUND(I504*H504,2)</f>
        <v>0</v>
      </c>
      <c r="K504" s="130"/>
      <c r="L504" s="31"/>
      <c r="M504" s="131" t="s">
        <v>28</v>
      </c>
      <c r="N504" s="132" t="s">
        <v>46</v>
      </c>
      <c r="P504" s="133">
        <f>O504*H504</f>
        <v>0</v>
      </c>
      <c r="Q504" s="133">
        <v>0.00035</v>
      </c>
      <c r="R504" s="133">
        <f>Q504*H504</f>
        <v>0.01058225</v>
      </c>
      <c r="S504" s="133">
        <v>0</v>
      </c>
      <c r="T504" s="134">
        <f>S504*H504</f>
        <v>0</v>
      </c>
      <c r="AR504" s="135" t="s">
        <v>242</v>
      </c>
      <c r="AT504" s="135" t="s">
        <v>136</v>
      </c>
      <c r="AU504" s="135" t="s">
        <v>141</v>
      </c>
      <c r="AY504" s="16" t="s">
        <v>133</v>
      </c>
      <c r="BE504" s="136">
        <f>IF(N504="základní",J504,0)</f>
        <v>0</v>
      </c>
      <c r="BF504" s="136">
        <f>IF(N504="snížená",J504,0)</f>
        <v>0</v>
      </c>
      <c r="BG504" s="136">
        <f>IF(N504="zákl. přenesená",J504,0)</f>
        <v>0</v>
      </c>
      <c r="BH504" s="136">
        <f>IF(N504="sníž. přenesená",J504,0)</f>
        <v>0</v>
      </c>
      <c r="BI504" s="136">
        <f>IF(N504="nulová",J504,0)</f>
        <v>0</v>
      </c>
      <c r="BJ504" s="16" t="s">
        <v>141</v>
      </c>
      <c r="BK504" s="136">
        <f>ROUND(I504*H504,2)</f>
        <v>0</v>
      </c>
      <c r="BL504" s="16" t="s">
        <v>242</v>
      </c>
      <c r="BM504" s="135" t="s">
        <v>938</v>
      </c>
    </row>
    <row r="505" spans="2:47" s="1" customFormat="1" ht="11.25">
      <c r="B505" s="31"/>
      <c r="D505" s="137" t="s">
        <v>143</v>
      </c>
      <c r="F505" s="138" t="s">
        <v>939</v>
      </c>
      <c r="I505" s="139"/>
      <c r="L505" s="31"/>
      <c r="M505" s="140"/>
      <c r="T505" s="52"/>
      <c r="AT505" s="16" t="s">
        <v>143</v>
      </c>
      <c r="AU505" s="16" t="s">
        <v>141</v>
      </c>
    </row>
    <row r="506" spans="2:51" s="13" customFormat="1" ht="11.25">
      <c r="B506" s="149"/>
      <c r="D506" s="142" t="s">
        <v>145</v>
      </c>
      <c r="E506" s="150" t="s">
        <v>28</v>
      </c>
      <c r="F506" s="151" t="s">
        <v>940</v>
      </c>
      <c r="H506" s="150" t="s">
        <v>28</v>
      </c>
      <c r="I506" s="152"/>
      <c r="L506" s="149"/>
      <c r="M506" s="153"/>
      <c r="T506" s="154"/>
      <c r="AT506" s="150" t="s">
        <v>145</v>
      </c>
      <c r="AU506" s="150" t="s">
        <v>141</v>
      </c>
      <c r="AV506" s="13" t="s">
        <v>80</v>
      </c>
      <c r="AW506" s="13" t="s">
        <v>35</v>
      </c>
      <c r="AX506" s="13" t="s">
        <v>7</v>
      </c>
      <c r="AY506" s="150" t="s">
        <v>133</v>
      </c>
    </row>
    <row r="507" spans="2:51" s="12" customFormat="1" ht="11.25">
      <c r="B507" s="141"/>
      <c r="D507" s="142" t="s">
        <v>145</v>
      </c>
      <c r="E507" s="143" t="s">
        <v>28</v>
      </c>
      <c r="F507" s="144" t="s">
        <v>188</v>
      </c>
      <c r="H507" s="145">
        <v>39</v>
      </c>
      <c r="I507" s="146"/>
      <c r="L507" s="141"/>
      <c r="M507" s="147"/>
      <c r="T507" s="148"/>
      <c r="AT507" s="143" t="s">
        <v>145</v>
      </c>
      <c r="AU507" s="143" t="s">
        <v>141</v>
      </c>
      <c r="AV507" s="12" t="s">
        <v>141</v>
      </c>
      <c r="AW507" s="12" t="s">
        <v>35</v>
      </c>
      <c r="AX507" s="12" t="s">
        <v>7</v>
      </c>
      <c r="AY507" s="143" t="s">
        <v>133</v>
      </c>
    </row>
    <row r="508" spans="2:51" s="12" customFormat="1" ht="11.25">
      <c r="B508" s="141"/>
      <c r="D508" s="142" t="s">
        <v>145</v>
      </c>
      <c r="E508" s="143" t="s">
        <v>28</v>
      </c>
      <c r="F508" s="144" t="s">
        <v>941</v>
      </c>
      <c r="H508" s="145">
        <v>-14.405</v>
      </c>
      <c r="I508" s="146"/>
      <c r="L508" s="141"/>
      <c r="M508" s="147"/>
      <c r="T508" s="148"/>
      <c r="AT508" s="143" t="s">
        <v>145</v>
      </c>
      <c r="AU508" s="143" t="s">
        <v>141</v>
      </c>
      <c r="AV508" s="12" t="s">
        <v>141</v>
      </c>
      <c r="AW508" s="12" t="s">
        <v>35</v>
      </c>
      <c r="AX508" s="12" t="s">
        <v>7</v>
      </c>
      <c r="AY508" s="143" t="s">
        <v>133</v>
      </c>
    </row>
    <row r="509" spans="2:51" s="12" customFormat="1" ht="11.25">
      <c r="B509" s="141"/>
      <c r="D509" s="142" t="s">
        <v>145</v>
      </c>
      <c r="E509" s="143" t="s">
        <v>28</v>
      </c>
      <c r="F509" s="144" t="s">
        <v>942</v>
      </c>
      <c r="H509" s="145">
        <v>5.64</v>
      </c>
      <c r="I509" s="146"/>
      <c r="L509" s="141"/>
      <c r="M509" s="147"/>
      <c r="T509" s="148"/>
      <c r="AT509" s="143" t="s">
        <v>145</v>
      </c>
      <c r="AU509" s="143" t="s">
        <v>141</v>
      </c>
      <c r="AV509" s="12" t="s">
        <v>141</v>
      </c>
      <c r="AW509" s="12" t="s">
        <v>35</v>
      </c>
      <c r="AX509" s="12" t="s">
        <v>7</v>
      </c>
      <c r="AY509" s="143" t="s">
        <v>133</v>
      </c>
    </row>
    <row r="510" spans="2:65" s="1" customFormat="1" ht="37.9" customHeight="1">
      <c r="B510" s="31"/>
      <c r="C510" s="123" t="s">
        <v>943</v>
      </c>
      <c r="D510" s="123" t="s">
        <v>136</v>
      </c>
      <c r="E510" s="124" t="s">
        <v>944</v>
      </c>
      <c r="F510" s="125" t="s">
        <v>945</v>
      </c>
      <c r="G510" s="126" t="s">
        <v>168</v>
      </c>
      <c r="H510" s="127">
        <v>30.235</v>
      </c>
      <c r="I510" s="128"/>
      <c r="J510" s="129">
        <f>ROUND(I510*H510,2)</f>
        <v>0</v>
      </c>
      <c r="K510" s="130"/>
      <c r="L510" s="31"/>
      <c r="M510" s="131" t="s">
        <v>28</v>
      </c>
      <c r="N510" s="132" t="s">
        <v>46</v>
      </c>
      <c r="P510" s="133">
        <f>O510*H510</f>
        <v>0</v>
      </c>
      <c r="Q510" s="133">
        <v>1.2025E-05</v>
      </c>
      <c r="R510" s="133">
        <f>Q510*H510</f>
        <v>0.00036357587499999996</v>
      </c>
      <c r="S510" s="133">
        <v>0</v>
      </c>
      <c r="T510" s="134">
        <f>S510*H510</f>
        <v>0</v>
      </c>
      <c r="AR510" s="135" t="s">
        <v>242</v>
      </c>
      <c r="AT510" s="135" t="s">
        <v>136</v>
      </c>
      <c r="AU510" s="135" t="s">
        <v>141</v>
      </c>
      <c r="AY510" s="16" t="s">
        <v>133</v>
      </c>
      <c r="BE510" s="136">
        <f>IF(N510="základní",J510,0)</f>
        <v>0</v>
      </c>
      <c r="BF510" s="136">
        <f>IF(N510="snížená",J510,0)</f>
        <v>0</v>
      </c>
      <c r="BG510" s="136">
        <f>IF(N510="zákl. přenesená",J510,0)</f>
        <v>0</v>
      </c>
      <c r="BH510" s="136">
        <f>IF(N510="sníž. přenesená",J510,0)</f>
        <v>0</v>
      </c>
      <c r="BI510" s="136">
        <f>IF(N510="nulová",J510,0)</f>
        <v>0</v>
      </c>
      <c r="BJ510" s="16" t="s">
        <v>141</v>
      </c>
      <c r="BK510" s="136">
        <f>ROUND(I510*H510,2)</f>
        <v>0</v>
      </c>
      <c r="BL510" s="16" t="s">
        <v>242</v>
      </c>
      <c r="BM510" s="135" t="s">
        <v>946</v>
      </c>
    </row>
    <row r="511" spans="2:47" s="1" customFormat="1" ht="11.25">
      <c r="B511" s="31"/>
      <c r="D511" s="137" t="s">
        <v>143</v>
      </c>
      <c r="F511" s="138" t="s">
        <v>947</v>
      </c>
      <c r="I511" s="139"/>
      <c r="L511" s="31"/>
      <c r="M511" s="140"/>
      <c r="T511" s="52"/>
      <c r="AT511" s="16" t="s">
        <v>143</v>
      </c>
      <c r="AU511" s="16" t="s">
        <v>141</v>
      </c>
    </row>
    <row r="512" spans="2:65" s="1" customFormat="1" ht="24.2" customHeight="1">
      <c r="B512" s="31"/>
      <c r="C512" s="123" t="s">
        <v>948</v>
      </c>
      <c r="D512" s="123" t="s">
        <v>136</v>
      </c>
      <c r="E512" s="124" t="s">
        <v>949</v>
      </c>
      <c r="F512" s="125" t="s">
        <v>950</v>
      </c>
      <c r="G512" s="126" t="s">
        <v>168</v>
      </c>
      <c r="H512" s="127">
        <v>34.316</v>
      </c>
      <c r="I512" s="128"/>
      <c r="J512" s="129">
        <f>ROUND(I512*H512,2)</f>
        <v>0</v>
      </c>
      <c r="K512" s="130"/>
      <c r="L512" s="31"/>
      <c r="M512" s="131" t="s">
        <v>28</v>
      </c>
      <c r="N512" s="132" t="s">
        <v>46</v>
      </c>
      <c r="P512" s="133">
        <f>O512*H512</f>
        <v>0</v>
      </c>
      <c r="Q512" s="133">
        <v>0</v>
      </c>
      <c r="R512" s="133">
        <f>Q512*H512</f>
        <v>0</v>
      </c>
      <c r="S512" s="133">
        <v>0</v>
      </c>
      <c r="T512" s="134">
        <f>S512*H512</f>
        <v>0</v>
      </c>
      <c r="AR512" s="135" t="s">
        <v>242</v>
      </c>
      <c r="AT512" s="135" t="s">
        <v>136</v>
      </c>
      <c r="AU512" s="135" t="s">
        <v>141</v>
      </c>
      <c r="AY512" s="16" t="s">
        <v>133</v>
      </c>
      <c r="BE512" s="136">
        <f>IF(N512="základní",J512,0)</f>
        <v>0</v>
      </c>
      <c r="BF512" s="136">
        <f>IF(N512="snížená",J512,0)</f>
        <v>0</v>
      </c>
      <c r="BG512" s="136">
        <f>IF(N512="zákl. přenesená",J512,0)</f>
        <v>0</v>
      </c>
      <c r="BH512" s="136">
        <f>IF(N512="sníž. přenesená",J512,0)</f>
        <v>0</v>
      </c>
      <c r="BI512" s="136">
        <f>IF(N512="nulová",J512,0)</f>
        <v>0</v>
      </c>
      <c r="BJ512" s="16" t="s">
        <v>141</v>
      </c>
      <c r="BK512" s="136">
        <f>ROUND(I512*H512,2)</f>
        <v>0</v>
      </c>
      <c r="BL512" s="16" t="s">
        <v>242</v>
      </c>
      <c r="BM512" s="135" t="s">
        <v>951</v>
      </c>
    </row>
    <row r="513" spans="2:47" s="1" customFormat="1" ht="11.25">
      <c r="B513" s="31"/>
      <c r="D513" s="137" t="s">
        <v>143</v>
      </c>
      <c r="F513" s="138" t="s">
        <v>952</v>
      </c>
      <c r="I513" s="139"/>
      <c r="L513" s="31"/>
      <c r="M513" s="140"/>
      <c r="T513" s="52"/>
      <c r="AT513" s="16" t="s">
        <v>143</v>
      </c>
      <c r="AU513" s="16" t="s">
        <v>141</v>
      </c>
    </row>
    <row r="514" spans="2:51" s="12" customFormat="1" ht="11.25">
      <c r="B514" s="141"/>
      <c r="D514" s="142" t="s">
        <v>145</v>
      </c>
      <c r="E514" s="143" t="s">
        <v>28</v>
      </c>
      <c r="F514" s="144" t="s">
        <v>277</v>
      </c>
      <c r="H514" s="145">
        <v>22.912</v>
      </c>
      <c r="I514" s="146"/>
      <c r="L514" s="141"/>
      <c r="M514" s="147"/>
      <c r="T514" s="148"/>
      <c r="AT514" s="143" t="s">
        <v>145</v>
      </c>
      <c r="AU514" s="143" t="s">
        <v>141</v>
      </c>
      <c r="AV514" s="12" t="s">
        <v>141</v>
      </c>
      <c r="AW514" s="12" t="s">
        <v>35</v>
      </c>
      <c r="AX514" s="12" t="s">
        <v>7</v>
      </c>
      <c r="AY514" s="143" t="s">
        <v>133</v>
      </c>
    </row>
    <row r="515" spans="2:51" s="12" customFormat="1" ht="22.5">
      <c r="B515" s="141"/>
      <c r="D515" s="142" t="s">
        <v>145</v>
      </c>
      <c r="E515" s="143" t="s">
        <v>28</v>
      </c>
      <c r="F515" s="144" t="s">
        <v>953</v>
      </c>
      <c r="H515" s="145">
        <v>11.404</v>
      </c>
      <c r="I515" s="146"/>
      <c r="L515" s="141"/>
      <c r="M515" s="147"/>
      <c r="T515" s="148"/>
      <c r="AT515" s="143" t="s">
        <v>145</v>
      </c>
      <c r="AU515" s="143" t="s">
        <v>141</v>
      </c>
      <c r="AV515" s="12" t="s">
        <v>141</v>
      </c>
      <c r="AW515" s="12" t="s">
        <v>35</v>
      </c>
      <c r="AX515" s="12" t="s">
        <v>7</v>
      </c>
      <c r="AY515" s="143" t="s">
        <v>133</v>
      </c>
    </row>
    <row r="516" spans="2:65" s="1" customFormat="1" ht="24.2" customHeight="1">
      <c r="B516" s="31"/>
      <c r="C516" s="123" t="s">
        <v>954</v>
      </c>
      <c r="D516" s="123" t="s">
        <v>136</v>
      </c>
      <c r="E516" s="124" t="s">
        <v>955</v>
      </c>
      <c r="F516" s="125" t="s">
        <v>956</v>
      </c>
      <c r="G516" s="126" t="s">
        <v>168</v>
      </c>
      <c r="H516" s="127">
        <v>34.316</v>
      </c>
      <c r="I516" s="128"/>
      <c r="J516" s="129">
        <f>ROUND(I516*H516,2)</f>
        <v>0</v>
      </c>
      <c r="K516" s="130"/>
      <c r="L516" s="31"/>
      <c r="M516" s="131" t="s">
        <v>28</v>
      </c>
      <c r="N516" s="132" t="s">
        <v>46</v>
      </c>
      <c r="P516" s="133">
        <f>O516*H516</f>
        <v>0</v>
      </c>
      <c r="Q516" s="133">
        <v>0.000357</v>
      </c>
      <c r="R516" s="133">
        <f>Q516*H516</f>
        <v>0.012250812000000002</v>
      </c>
      <c r="S516" s="133">
        <v>0</v>
      </c>
      <c r="T516" s="134">
        <f>S516*H516</f>
        <v>0</v>
      </c>
      <c r="AR516" s="135" t="s">
        <v>242</v>
      </c>
      <c r="AT516" s="135" t="s">
        <v>136</v>
      </c>
      <c r="AU516" s="135" t="s">
        <v>141</v>
      </c>
      <c r="AY516" s="16" t="s">
        <v>133</v>
      </c>
      <c r="BE516" s="136">
        <f>IF(N516="základní",J516,0)</f>
        <v>0</v>
      </c>
      <c r="BF516" s="136">
        <f>IF(N516="snížená",J516,0)</f>
        <v>0</v>
      </c>
      <c r="BG516" s="136">
        <f>IF(N516="zákl. přenesená",J516,0)</f>
        <v>0</v>
      </c>
      <c r="BH516" s="136">
        <f>IF(N516="sníž. přenesená",J516,0)</f>
        <v>0</v>
      </c>
      <c r="BI516" s="136">
        <f>IF(N516="nulová",J516,0)</f>
        <v>0</v>
      </c>
      <c r="BJ516" s="16" t="s">
        <v>141</v>
      </c>
      <c r="BK516" s="136">
        <f>ROUND(I516*H516,2)</f>
        <v>0</v>
      </c>
      <c r="BL516" s="16" t="s">
        <v>242</v>
      </c>
      <c r="BM516" s="135" t="s">
        <v>957</v>
      </c>
    </row>
    <row r="517" spans="2:47" s="1" customFormat="1" ht="11.25">
      <c r="B517" s="31"/>
      <c r="D517" s="137" t="s">
        <v>143</v>
      </c>
      <c r="F517" s="138" t="s">
        <v>958</v>
      </c>
      <c r="I517" s="139"/>
      <c r="L517" s="31"/>
      <c r="M517" s="140"/>
      <c r="T517" s="52"/>
      <c r="AT517" s="16" t="s">
        <v>143</v>
      </c>
      <c r="AU517" s="16" t="s">
        <v>141</v>
      </c>
    </row>
    <row r="518" spans="2:51" s="12" customFormat="1" ht="11.25">
      <c r="B518" s="141"/>
      <c r="D518" s="142" t="s">
        <v>145</v>
      </c>
      <c r="E518" s="143" t="s">
        <v>28</v>
      </c>
      <c r="F518" s="144" t="s">
        <v>277</v>
      </c>
      <c r="H518" s="145">
        <v>22.912</v>
      </c>
      <c r="I518" s="146"/>
      <c r="L518" s="141"/>
      <c r="M518" s="147"/>
      <c r="T518" s="148"/>
      <c r="AT518" s="143" t="s">
        <v>145</v>
      </c>
      <c r="AU518" s="143" t="s">
        <v>141</v>
      </c>
      <c r="AV518" s="12" t="s">
        <v>141</v>
      </c>
      <c r="AW518" s="12" t="s">
        <v>35</v>
      </c>
      <c r="AX518" s="12" t="s">
        <v>7</v>
      </c>
      <c r="AY518" s="143" t="s">
        <v>133</v>
      </c>
    </row>
    <row r="519" spans="2:51" s="12" customFormat="1" ht="22.5">
      <c r="B519" s="141"/>
      <c r="D519" s="142" t="s">
        <v>145</v>
      </c>
      <c r="E519" s="143" t="s">
        <v>28</v>
      </c>
      <c r="F519" s="144" t="s">
        <v>953</v>
      </c>
      <c r="H519" s="145">
        <v>11.404</v>
      </c>
      <c r="I519" s="146"/>
      <c r="L519" s="141"/>
      <c r="M519" s="147"/>
      <c r="T519" s="148"/>
      <c r="AT519" s="143" t="s">
        <v>145</v>
      </c>
      <c r="AU519" s="143" t="s">
        <v>141</v>
      </c>
      <c r="AV519" s="12" t="s">
        <v>141</v>
      </c>
      <c r="AW519" s="12" t="s">
        <v>35</v>
      </c>
      <c r="AX519" s="12" t="s">
        <v>7</v>
      </c>
      <c r="AY519" s="143" t="s">
        <v>133</v>
      </c>
    </row>
    <row r="520" spans="2:65" s="1" customFormat="1" ht="24.2" customHeight="1">
      <c r="B520" s="31"/>
      <c r="C520" s="123" t="s">
        <v>959</v>
      </c>
      <c r="D520" s="123" t="s">
        <v>136</v>
      </c>
      <c r="E520" s="124" t="s">
        <v>960</v>
      </c>
      <c r="F520" s="125" t="s">
        <v>961</v>
      </c>
      <c r="G520" s="126" t="s">
        <v>168</v>
      </c>
      <c r="H520" s="127">
        <v>34.316</v>
      </c>
      <c r="I520" s="128"/>
      <c r="J520" s="129">
        <f>ROUND(I520*H520,2)</f>
        <v>0</v>
      </c>
      <c r="K520" s="130"/>
      <c r="L520" s="31"/>
      <c r="M520" s="131" t="s">
        <v>28</v>
      </c>
      <c r="N520" s="132" t="s">
        <v>46</v>
      </c>
      <c r="P520" s="133">
        <f>O520*H520</f>
        <v>0</v>
      </c>
      <c r="Q520" s="133">
        <v>0.0006568</v>
      </c>
      <c r="R520" s="133">
        <f>Q520*H520</f>
        <v>0.0225387488</v>
      </c>
      <c r="S520" s="133">
        <v>0</v>
      </c>
      <c r="T520" s="134">
        <f>S520*H520</f>
        <v>0</v>
      </c>
      <c r="AR520" s="135" t="s">
        <v>242</v>
      </c>
      <c r="AT520" s="135" t="s">
        <v>136</v>
      </c>
      <c r="AU520" s="135" t="s">
        <v>141</v>
      </c>
      <c r="AY520" s="16" t="s">
        <v>133</v>
      </c>
      <c r="BE520" s="136">
        <f>IF(N520="základní",J520,0)</f>
        <v>0</v>
      </c>
      <c r="BF520" s="136">
        <f>IF(N520="snížená",J520,0)</f>
        <v>0</v>
      </c>
      <c r="BG520" s="136">
        <f>IF(N520="zákl. přenesená",J520,0)</f>
        <v>0</v>
      </c>
      <c r="BH520" s="136">
        <f>IF(N520="sníž. přenesená",J520,0)</f>
        <v>0</v>
      </c>
      <c r="BI520" s="136">
        <f>IF(N520="nulová",J520,0)</f>
        <v>0</v>
      </c>
      <c r="BJ520" s="16" t="s">
        <v>141</v>
      </c>
      <c r="BK520" s="136">
        <f>ROUND(I520*H520,2)</f>
        <v>0</v>
      </c>
      <c r="BL520" s="16" t="s">
        <v>242</v>
      </c>
      <c r="BM520" s="135" t="s">
        <v>962</v>
      </c>
    </row>
    <row r="521" spans="2:47" s="1" customFormat="1" ht="11.25">
      <c r="B521" s="31"/>
      <c r="D521" s="137" t="s">
        <v>143</v>
      </c>
      <c r="F521" s="138" t="s">
        <v>963</v>
      </c>
      <c r="I521" s="139"/>
      <c r="L521" s="31"/>
      <c r="M521" s="140"/>
      <c r="T521" s="52"/>
      <c r="AT521" s="16" t="s">
        <v>143</v>
      </c>
      <c r="AU521" s="16" t="s">
        <v>141</v>
      </c>
    </row>
    <row r="522" spans="2:51" s="12" customFormat="1" ht="11.25">
      <c r="B522" s="141"/>
      <c r="D522" s="142" t="s">
        <v>145</v>
      </c>
      <c r="E522" s="143" t="s">
        <v>28</v>
      </c>
      <c r="F522" s="144" t="s">
        <v>277</v>
      </c>
      <c r="H522" s="145">
        <v>22.912</v>
      </c>
      <c r="I522" s="146"/>
      <c r="L522" s="141"/>
      <c r="M522" s="147"/>
      <c r="T522" s="148"/>
      <c r="AT522" s="143" t="s">
        <v>145</v>
      </c>
      <c r="AU522" s="143" t="s">
        <v>141</v>
      </c>
      <c r="AV522" s="12" t="s">
        <v>141</v>
      </c>
      <c r="AW522" s="12" t="s">
        <v>35</v>
      </c>
      <c r="AX522" s="12" t="s">
        <v>7</v>
      </c>
      <c r="AY522" s="143" t="s">
        <v>133</v>
      </c>
    </row>
    <row r="523" spans="2:51" s="12" customFormat="1" ht="22.5">
      <c r="B523" s="141"/>
      <c r="D523" s="142" t="s">
        <v>145</v>
      </c>
      <c r="E523" s="143" t="s">
        <v>28</v>
      </c>
      <c r="F523" s="144" t="s">
        <v>953</v>
      </c>
      <c r="H523" s="145">
        <v>11.404</v>
      </c>
      <c r="I523" s="146"/>
      <c r="L523" s="141"/>
      <c r="M523" s="147"/>
      <c r="T523" s="148"/>
      <c r="AT523" s="143" t="s">
        <v>145</v>
      </c>
      <c r="AU523" s="143" t="s">
        <v>141</v>
      </c>
      <c r="AV523" s="12" t="s">
        <v>141</v>
      </c>
      <c r="AW523" s="12" t="s">
        <v>35</v>
      </c>
      <c r="AX523" s="12" t="s">
        <v>7</v>
      </c>
      <c r="AY523" s="143" t="s">
        <v>133</v>
      </c>
    </row>
    <row r="524" spans="2:63" s="11" customFormat="1" ht="22.9" customHeight="1">
      <c r="B524" s="111"/>
      <c r="D524" s="112" t="s">
        <v>73</v>
      </c>
      <c r="E524" s="121" t="s">
        <v>964</v>
      </c>
      <c r="F524" s="121" t="s">
        <v>965</v>
      </c>
      <c r="I524" s="114"/>
      <c r="J524" s="122">
        <f>BK524</f>
        <v>0</v>
      </c>
      <c r="L524" s="111"/>
      <c r="M524" s="116"/>
      <c r="P524" s="117">
        <f>SUM(P525:P605)</f>
        <v>0</v>
      </c>
      <c r="R524" s="117">
        <f>SUM(R525:R605)</f>
        <v>0.436792998</v>
      </c>
      <c r="T524" s="118">
        <f>SUM(T525:T605)</f>
        <v>0.0713217</v>
      </c>
      <c r="AR524" s="112" t="s">
        <v>141</v>
      </c>
      <c r="AT524" s="119" t="s">
        <v>73</v>
      </c>
      <c r="AU524" s="119" t="s">
        <v>80</v>
      </c>
      <c r="AY524" s="112" t="s">
        <v>133</v>
      </c>
      <c r="BK524" s="120">
        <f>SUM(BK525:BK605)</f>
        <v>0</v>
      </c>
    </row>
    <row r="525" spans="2:65" s="1" customFormat="1" ht="16.5" customHeight="1">
      <c r="B525" s="31"/>
      <c r="C525" s="123" t="s">
        <v>966</v>
      </c>
      <c r="D525" s="123" t="s">
        <v>136</v>
      </c>
      <c r="E525" s="124" t="s">
        <v>967</v>
      </c>
      <c r="F525" s="125" t="s">
        <v>968</v>
      </c>
      <c r="G525" s="126" t="s">
        <v>168</v>
      </c>
      <c r="H525" s="127">
        <v>230.07</v>
      </c>
      <c r="I525" s="128"/>
      <c r="J525" s="129">
        <f>ROUND(I525*H525,2)</f>
        <v>0</v>
      </c>
      <c r="K525" s="130"/>
      <c r="L525" s="31"/>
      <c r="M525" s="131" t="s">
        <v>28</v>
      </c>
      <c r="N525" s="132" t="s">
        <v>46</v>
      </c>
      <c r="P525" s="133">
        <f>O525*H525</f>
        <v>0</v>
      </c>
      <c r="Q525" s="133">
        <v>0.001</v>
      </c>
      <c r="R525" s="133">
        <f>Q525*H525</f>
        <v>0.23007</v>
      </c>
      <c r="S525" s="133">
        <v>0.00031</v>
      </c>
      <c r="T525" s="134">
        <f>S525*H525</f>
        <v>0.0713217</v>
      </c>
      <c r="AR525" s="135" t="s">
        <v>242</v>
      </c>
      <c r="AT525" s="135" t="s">
        <v>136</v>
      </c>
      <c r="AU525" s="135" t="s">
        <v>141</v>
      </c>
      <c r="AY525" s="16" t="s">
        <v>133</v>
      </c>
      <c r="BE525" s="136">
        <f>IF(N525="základní",J525,0)</f>
        <v>0</v>
      </c>
      <c r="BF525" s="136">
        <f>IF(N525="snížená",J525,0)</f>
        <v>0</v>
      </c>
      <c r="BG525" s="136">
        <f>IF(N525="zákl. přenesená",J525,0)</f>
        <v>0</v>
      </c>
      <c r="BH525" s="136">
        <f>IF(N525="sníž. přenesená",J525,0)</f>
        <v>0</v>
      </c>
      <c r="BI525" s="136">
        <f>IF(N525="nulová",J525,0)</f>
        <v>0</v>
      </c>
      <c r="BJ525" s="16" t="s">
        <v>141</v>
      </c>
      <c r="BK525" s="136">
        <f>ROUND(I525*H525,2)</f>
        <v>0</v>
      </c>
      <c r="BL525" s="16" t="s">
        <v>242</v>
      </c>
      <c r="BM525" s="135" t="s">
        <v>969</v>
      </c>
    </row>
    <row r="526" spans="2:47" s="1" customFormat="1" ht="11.25">
      <c r="B526" s="31"/>
      <c r="D526" s="137" t="s">
        <v>143</v>
      </c>
      <c r="F526" s="138" t="s">
        <v>970</v>
      </c>
      <c r="I526" s="139"/>
      <c r="L526" s="31"/>
      <c r="M526" s="140"/>
      <c r="T526" s="52"/>
      <c r="AT526" s="16" t="s">
        <v>143</v>
      </c>
      <c r="AU526" s="16" t="s">
        <v>141</v>
      </c>
    </row>
    <row r="527" spans="2:51" s="12" customFormat="1" ht="11.25">
      <c r="B527" s="141"/>
      <c r="D527" s="142" t="s">
        <v>145</v>
      </c>
      <c r="E527" s="143" t="s">
        <v>28</v>
      </c>
      <c r="F527" s="144" t="s">
        <v>176</v>
      </c>
      <c r="H527" s="145">
        <v>187.912</v>
      </c>
      <c r="I527" s="146"/>
      <c r="L527" s="141"/>
      <c r="M527" s="147"/>
      <c r="T527" s="148"/>
      <c r="AT527" s="143" t="s">
        <v>145</v>
      </c>
      <c r="AU527" s="143" t="s">
        <v>141</v>
      </c>
      <c r="AV527" s="12" t="s">
        <v>141</v>
      </c>
      <c r="AW527" s="12" t="s">
        <v>35</v>
      </c>
      <c r="AX527" s="12" t="s">
        <v>7</v>
      </c>
      <c r="AY527" s="143" t="s">
        <v>133</v>
      </c>
    </row>
    <row r="528" spans="2:51" s="12" customFormat="1" ht="11.25">
      <c r="B528" s="141"/>
      <c r="D528" s="142" t="s">
        <v>145</v>
      </c>
      <c r="E528" s="143" t="s">
        <v>28</v>
      </c>
      <c r="F528" s="144" t="s">
        <v>177</v>
      </c>
      <c r="H528" s="145">
        <v>-14.405</v>
      </c>
      <c r="I528" s="146"/>
      <c r="L528" s="141"/>
      <c r="M528" s="147"/>
      <c r="T528" s="148"/>
      <c r="AT528" s="143" t="s">
        <v>145</v>
      </c>
      <c r="AU528" s="143" t="s">
        <v>141</v>
      </c>
      <c r="AV528" s="12" t="s">
        <v>141</v>
      </c>
      <c r="AW528" s="12" t="s">
        <v>35</v>
      </c>
      <c r="AX528" s="12" t="s">
        <v>7</v>
      </c>
      <c r="AY528" s="143" t="s">
        <v>133</v>
      </c>
    </row>
    <row r="529" spans="2:51" s="12" customFormat="1" ht="11.25">
      <c r="B529" s="141"/>
      <c r="D529" s="142" t="s">
        <v>145</v>
      </c>
      <c r="E529" s="143" t="s">
        <v>28</v>
      </c>
      <c r="F529" s="144" t="s">
        <v>971</v>
      </c>
      <c r="H529" s="145">
        <v>8.008</v>
      </c>
      <c r="I529" s="146"/>
      <c r="L529" s="141"/>
      <c r="M529" s="147"/>
      <c r="T529" s="148"/>
      <c r="AT529" s="143" t="s">
        <v>145</v>
      </c>
      <c r="AU529" s="143" t="s">
        <v>141</v>
      </c>
      <c r="AV529" s="12" t="s">
        <v>141</v>
      </c>
      <c r="AW529" s="12" t="s">
        <v>35</v>
      </c>
      <c r="AX529" s="12" t="s">
        <v>7</v>
      </c>
      <c r="AY529" s="143" t="s">
        <v>133</v>
      </c>
    </row>
    <row r="530" spans="2:51" s="13" customFormat="1" ht="11.25">
      <c r="B530" s="149"/>
      <c r="D530" s="142" t="s">
        <v>145</v>
      </c>
      <c r="E530" s="150" t="s">
        <v>28</v>
      </c>
      <c r="F530" s="151" t="s">
        <v>183</v>
      </c>
      <c r="H530" s="150" t="s">
        <v>28</v>
      </c>
      <c r="I530" s="152"/>
      <c r="L530" s="149"/>
      <c r="M530" s="153"/>
      <c r="T530" s="154"/>
      <c r="AT530" s="150" t="s">
        <v>145</v>
      </c>
      <c r="AU530" s="150" t="s">
        <v>141</v>
      </c>
      <c r="AV530" s="13" t="s">
        <v>80</v>
      </c>
      <c r="AW530" s="13" t="s">
        <v>35</v>
      </c>
      <c r="AX530" s="13" t="s">
        <v>7</v>
      </c>
      <c r="AY530" s="150" t="s">
        <v>133</v>
      </c>
    </row>
    <row r="531" spans="2:51" s="12" customFormat="1" ht="11.25">
      <c r="B531" s="141"/>
      <c r="D531" s="142" t="s">
        <v>145</v>
      </c>
      <c r="E531" s="143" t="s">
        <v>28</v>
      </c>
      <c r="F531" s="144" t="s">
        <v>184</v>
      </c>
      <c r="H531" s="145">
        <v>45.988</v>
      </c>
      <c r="I531" s="146"/>
      <c r="L531" s="141"/>
      <c r="M531" s="147"/>
      <c r="T531" s="148"/>
      <c r="AT531" s="143" t="s">
        <v>145</v>
      </c>
      <c r="AU531" s="143" t="s">
        <v>141</v>
      </c>
      <c r="AV531" s="12" t="s">
        <v>141</v>
      </c>
      <c r="AW531" s="12" t="s">
        <v>35</v>
      </c>
      <c r="AX531" s="12" t="s">
        <v>7</v>
      </c>
      <c r="AY531" s="143" t="s">
        <v>133</v>
      </c>
    </row>
    <row r="532" spans="2:51" s="12" customFormat="1" ht="11.25">
      <c r="B532" s="141"/>
      <c r="D532" s="142" t="s">
        <v>145</v>
      </c>
      <c r="E532" s="143" t="s">
        <v>28</v>
      </c>
      <c r="F532" s="144" t="s">
        <v>972</v>
      </c>
      <c r="H532" s="145">
        <v>0.651</v>
      </c>
      <c r="I532" s="146"/>
      <c r="L532" s="141"/>
      <c r="M532" s="147"/>
      <c r="T532" s="148"/>
      <c r="AT532" s="143" t="s">
        <v>145</v>
      </c>
      <c r="AU532" s="143" t="s">
        <v>141</v>
      </c>
      <c r="AV532" s="12" t="s">
        <v>141</v>
      </c>
      <c r="AW532" s="12" t="s">
        <v>35</v>
      </c>
      <c r="AX532" s="12" t="s">
        <v>7</v>
      </c>
      <c r="AY532" s="143" t="s">
        <v>133</v>
      </c>
    </row>
    <row r="533" spans="2:51" s="12" customFormat="1" ht="11.25">
      <c r="B533" s="141"/>
      <c r="D533" s="142" t="s">
        <v>145</v>
      </c>
      <c r="E533" s="143" t="s">
        <v>28</v>
      </c>
      <c r="F533" s="144" t="s">
        <v>186</v>
      </c>
      <c r="H533" s="145">
        <v>1.916</v>
      </c>
      <c r="I533" s="146"/>
      <c r="L533" s="141"/>
      <c r="M533" s="147"/>
      <c r="T533" s="148"/>
      <c r="AT533" s="143" t="s">
        <v>145</v>
      </c>
      <c r="AU533" s="143" t="s">
        <v>141</v>
      </c>
      <c r="AV533" s="12" t="s">
        <v>141</v>
      </c>
      <c r="AW533" s="12" t="s">
        <v>35</v>
      </c>
      <c r="AX533" s="12" t="s">
        <v>7</v>
      </c>
      <c r="AY533" s="143" t="s">
        <v>133</v>
      </c>
    </row>
    <row r="534" spans="2:65" s="1" customFormat="1" ht="24.2" customHeight="1">
      <c r="B534" s="31"/>
      <c r="C534" s="123" t="s">
        <v>973</v>
      </c>
      <c r="D534" s="123" t="s">
        <v>136</v>
      </c>
      <c r="E534" s="124" t="s">
        <v>974</v>
      </c>
      <c r="F534" s="125" t="s">
        <v>975</v>
      </c>
      <c r="G534" s="126" t="s">
        <v>168</v>
      </c>
      <c r="H534" s="127">
        <v>230.07</v>
      </c>
      <c r="I534" s="128"/>
      <c r="J534" s="129">
        <f>ROUND(I534*H534,2)</f>
        <v>0</v>
      </c>
      <c r="K534" s="130"/>
      <c r="L534" s="31"/>
      <c r="M534" s="131" t="s">
        <v>28</v>
      </c>
      <c r="N534" s="132" t="s">
        <v>46</v>
      </c>
      <c r="P534" s="133">
        <f>O534*H534</f>
        <v>0</v>
      </c>
      <c r="Q534" s="133">
        <v>0</v>
      </c>
      <c r="R534" s="133">
        <f>Q534*H534</f>
        <v>0</v>
      </c>
      <c r="S534" s="133">
        <v>0</v>
      </c>
      <c r="T534" s="134">
        <f>S534*H534</f>
        <v>0</v>
      </c>
      <c r="AR534" s="135" t="s">
        <v>242</v>
      </c>
      <c r="AT534" s="135" t="s">
        <v>136</v>
      </c>
      <c r="AU534" s="135" t="s">
        <v>141</v>
      </c>
      <c r="AY534" s="16" t="s">
        <v>133</v>
      </c>
      <c r="BE534" s="136">
        <f>IF(N534="základní",J534,0)</f>
        <v>0</v>
      </c>
      <c r="BF534" s="136">
        <f>IF(N534="snížená",J534,0)</f>
        <v>0</v>
      </c>
      <c r="BG534" s="136">
        <f>IF(N534="zákl. přenesená",J534,0)</f>
        <v>0</v>
      </c>
      <c r="BH534" s="136">
        <f>IF(N534="sníž. přenesená",J534,0)</f>
        <v>0</v>
      </c>
      <c r="BI534" s="136">
        <f>IF(N534="nulová",J534,0)</f>
        <v>0</v>
      </c>
      <c r="BJ534" s="16" t="s">
        <v>141</v>
      </c>
      <c r="BK534" s="136">
        <f>ROUND(I534*H534,2)</f>
        <v>0</v>
      </c>
      <c r="BL534" s="16" t="s">
        <v>242</v>
      </c>
      <c r="BM534" s="135" t="s">
        <v>976</v>
      </c>
    </row>
    <row r="535" spans="2:47" s="1" customFormat="1" ht="11.25">
      <c r="B535" s="31"/>
      <c r="D535" s="137" t="s">
        <v>143</v>
      </c>
      <c r="F535" s="138" t="s">
        <v>977</v>
      </c>
      <c r="I535" s="139"/>
      <c r="L535" s="31"/>
      <c r="M535" s="140"/>
      <c r="T535" s="52"/>
      <c r="AT535" s="16" t="s">
        <v>143</v>
      </c>
      <c r="AU535" s="16" t="s">
        <v>141</v>
      </c>
    </row>
    <row r="536" spans="2:65" s="1" customFormat="1" ht="33" customHeight="1">
      <c r="B536" s="31"/>
      <c r="C536" s="123" t="s">
        <v>978</v>
      </c>
      <c r="D536" s="123" t="s">
        <v>136</v>
      </c>
      <c r="E536" s="124" t="s">
        <v>979</v>
      </c>
      <c r="F536" s="125" t="s">
        <v>980</v>
      </c>
      <c r="G536" s="126" t="s">
        <v>168</v>
      </c>
      <c r="H536" s="127">
        <v>291.766</v>
      </c>
      <c r="I536" s="128"/>
      <c r="J536" s="129">
        <f>ROUND(I536*H536,2)</f>
        <v>0</v>
      </c>
      <c r="K536" s="130"/>
      <c r="L536" s="31"/>
      <c r="M536" s="131" t="s">
        <v>28</v>
      </c>
      <c r="N536" s="132" t="s">
        <v>46</v>
      </c>
      <c r="P536" s="133">
        <f>O536*H536</f>
        <v>0</v>
      </c>
      <c r="Q536" s="133">
        <v>0.0002012</v>
      </c>
      <c r="R536" s="133">
        <f>Q536*H536</f>
        <v>0.058703319200000006</v>
      </c>
      <c r="S536" s="133">
        <v>0</v>
      </c>
      <c r="T536" s="134">
        <f>S536*H536</f>
        <v>0</v>
      </c>
      <c r="AR536" s="135" t="s">
        <v>242</v>
      </c>
      <c r="AT536" s="135" t="s">
        <v>136</v>
      </c>
      <c r="AU536" s="135" t="s">
        <v>141</v>
      </c>
      <c r="AY536" s="16" t="s">
        <v>133</v>
      </c>
      <c r="BE536" s="136">
        <f>IF(N536="základní",J536,0)</f>
        <v>0</v>
      </c>
      <c r="BF536" s="136">
        <f>IF(N536="snížená",J536,0)</f>
        <v>0</v>
      </c>
      <c r="BG536" s="136">
        <f>IF(N536="zákl. přenesená",J536,0)</f>
        <v>0</v>
      </c>
      <c r="BH536" s="136">
        <f>IF(N536="sníž. přenesená",J536,0)</f>
        <v>0</v>
      </c>
      <c r="BI536" s="136">
        <f>IF(N536="nulová",J536,0)</f>
        <v>0</v>
      </c>
      <c r="BJ536" s="16" t="s">
        <v>141</v>
      </c>
      <c r="BK536" s="136">
        <f>ROUND(I536*H536,2)</f>
        <v>0</v>
      </c>
      <c r="BL536" s="16" t="s">
        <v>242</v>
      </c>
      <c r="BM536" s="135" t="s">
        <v>981</v>
      </c>
    </row>
    <row r="537" spans="2:47" s="1" customFormat="1" ht="11.25">
      <c r="B537" s="31"/>
      <c r="D537" s="137" t="s">
        <v>143</v>
      </c>
      <c r="F537" s="138" t="s">
        <v>982</v>
      </c>
      <c r="I537" s="139"/>
      <c r="L537" s="31"/>
      <c r="M537" s="140"/>
      <c r="T537" s="52"/>
      <c r="AT537" s="16" t="s">
        <v>143</v>
      </c>
      <c r="AU537" s="16" t="s">
        <v>141</v>
      </c>
    </row>
    <row r="538" spans="2:51" s="12" customFormat="1" ht="11.25">
      <c r="B538" s="141"/>
      <c r="D538" s="142" t="s">
        <v>145</v>
      </c>
      <c r="E538" s="143" t="s">
        <v>28</v>
      </c>
      <c r="F538" s="144" t="s">
        <v>176</v>
      </c>
      <c r="H538" s="145">
        <v>187.912</v>
      </c>
      <c r="I538" s="146"/>
      <c r="L538" s="141"/>
      <c r="M538" s="147"/>
      <c r="T538" s="148"/>
      <c r="AT538" s="143" t="s">
        <v>145</v>
      </c>
      <c r="AU538" s="143" t="s">
        <v>141</v>
      </c>
      <c r="AV538" s="12" t="s">
        <v>141</v>
      </c>
      <c r="AW538" s="12" t="s">
        <v>35</v>
      </c>
      <c r="AX538" s="12" t="s">
        <v>7</v>
      </c>
      <c r="AY538" s="143" t="s">
        <v>133</v>
      </c>
    </row>
    <row r="539" spans="2:51" s="12" customFormat="1" ht="11.25">
      <c r="B539" s="141"/>
      <c r="D539" s="142" t="s">
        <v>145</v>
      </c>
      <c r="E539" s="143" t="s">
        <v>28</v>
      </c>
      <c r="F539" s="144" t="s">
        <v>177</v>
      </c>
      <c r="H539" s="145">
        <v>-14.405</v>
      </c>
      <c r="I539" s="146"/>
      <c r="L539" s="141"/>
      <c r="M539" s="147"/>
      <c r="T539" s="148"/>
      <c r="AT539" s="143" t="s">
        <v>145</v>
      </c>
      <c r="AU539" s="143" t="s">
        <v>141</v>
      </c>
      <c r="AV539" s="12" t="s">
        <v>141</v>
      </c>
      <c r="AW539" s="12" t="s">
        <v>35</v>
      </c>
      <c r="AX539" s="12" t="s">
        <v>7</v>
      </c>
      <c r="AY539" s="143" t="s">
        <v>133</v>
      </c>
    </row>
    <row r="540" spans="2:51" s="12" customFormat="1" ht="11.25">
      <c r="B540" s="141"/>
      <c r="D540" s="142" t="s">
        <v>145</v>
      </c>
      <c r="E540" s="143" t="s">
        <v>28</v>
      </c>
      <c r="F540" s="144" t="s">
        <v>971</v>
      </c>
      <c r="H540" s="145">
        <v>8.008</v>
      </c>
      <c r="I540" s="146"/>
      <c r="L540" s="141"/>
      <c r="M540" s="147"/>
      <c r="T540" s="148"/>
      <c r="AT540" s="143" t="s">
        <v>145</v>
      </c>
      <c r="AU540" s="143" t="s">
        <v>141</v>
      </c>
      <c r="AV540" s="12" t="s">
        <v>141</v>
      </c>
      <c r="AW540" s="12" t="s">
        <v>35</v>
      </c>
      <c r="AX540" s="12" t="s">
        <v>7</v>
      </c>
      <c r="AY540" s="143" t="s">
        <v>133</v>
      </c>
    </row>
    <row r="541" spans="2:51" s="13" customFormat="1" ht="11.25">
      <c r="B541" s="149"/>
      <c r="D541" s="142" t="s">
        <v>145</v>
      </c>
      <c r="E541" s="150" t="s">
        <v>28</v>
      </c>
      <c r="F541" s="151" t="s">
        <v>183</v>
      </c>
      <c r="H541" s="150" t="s">
        <v>28</v>
      </c>
      <c r="I541" s="152"/>
      <c r="L541" s="149"/>
      <c r="M541" s="153"/>
      <c r="T541" s="154"/>
      <c r="AT541" s="150" t="s">
        <v>145</v>
      </c>
      <c r="AU541" s="150" t="s">
        <v>141</v>
      </c>
      <c r="AV541" s="13" t="s">
        <v>80</v>
      </c>
      <c r="AW541" s="13" t="s">
        <v>35</v>
      </c>
      <c r="AX541" s="13" t="s">
        <v>7</v>
      </c>
      <c r="AY541" s="150" t="s">
        <v>133</v>
      </c>
    </row>
    <row r="542" spans="2:51" s="12" customFormat="1" ht="11.25">
      <c r="B542" s="141"/>
      <c r="D542" s="142" t="s">
        <v>145</v>
      </c>
      <c r="E542" s="143" t="s">
        <v>28</v>
      </c>
      <c r="F542" s="144" t="s">
        <v>184</v>
      </c>
      <c r="H542" s="145">
        <v>45.988</v>
      </c>
      <c r="I542" s="146"/>
      <c r="L542" s="141"/>
      <c r="M542" s="147"/>
      <c r="T542" s="148"/>
      <c r="AT542" s="143" t="s">
        <v>145</v>
      </c>
      <c r="AU542" s="143" t="s">
        <v>141</v>
      </c>
      <c r="AV542" s="12" t="s">
        <v>141</v>
      </c>
      <c r="AW542" s="12" t="s">
        <v>35</v>
      </c>
      <c r="AX542" s="12" t="s">
        <v>7</v>
      </c>
      <c r="AY542" s="143" t="s">
        <v>133</v>
      </c>
    </row>
    <row r="543" spans="2:51" s="12" customFormat="1" ht="11.25">
      <c r="B543" s="141"/>
      <c r="D543" s="142" t="s">
        <v>145</v>
      </c>
      <c r="E543" s="143" t="s">
        <v>28</v>
      </c>
      <c r="F543" s="144" t="s">
        <v>972</v>
      </c>
      <c r="H543" s="145">
        <v>0.651</v>
      </c>
      <c r="I543" s="146"/>
      <c r="L543" s="141"/>
      <c r="M543" s="147"/>
      <c r="T543" s="148"/>
      <c r="AT543" s="143" t="s">
        <v>145</v>
      </c>
      <c r="AU543" s="143" t="s">
        <v>141</v>
      </c>
      <c r="AV543" s="12" t="s">
        <v>141</v>
      </c>
      <c r="AW543" s="12" t="s">
        <v>35</v>
      </c>
      <c r="AX543" s="12" t="s">
        <v>7</v>
      </c>
      <c r="AY543" s="143" t="s">
        <v>133</v>
      </c>
    </row>
    <row r="544" spans="2:51" s="12" customFormat="1" ht="11.25">
      <c r="B544" s="141"/>
      <c r="D544" s="142" t="s">
        <v>145</v>
      </c>
      <c r="E544" s="143" t="s">
        <v>28</v>
      </c>
      <c r="F544" s="144" t="s">
        <v>186</v>
      </c>
      <c r="H544" s="145">
        <v>1.916</v>
      </c>
      <c r="I544" s="146"/>
      <c r="L544" s="141"/>
      <c r="M544" s="147"/>
      <c r="T544" s="148"/>
      <c r="AT544" s="143" t="s">
        <v>145</v>
      </c>
      <c r="AU544" s="143" t="s">
        <v>141</v>
      </c>
      <c r="AV544" s="12" t="s">
        <v>141</v>
      </c>
      <c r="AW544" s="12" t="s">
        <v>35</v>
      </c>
      <c r="AX544" s="12" t="s">
        <v>7</v>
      </c>
      <c r="AY544" s="143" t="s">
        <v>133</v>
      </c>
    </row>
    <row r="545" spans="2:51" s="13" customFormat="1" ht="11.25">
      <c r="B545" s="149"/>
      <c r="D545" s="142" t="s">
        <v>145</v>
      </c>
      <c r="E545" s="150" t="s">
        <v>28</v>
      </c>
      <c r="F545" s="151" t="s">
        <v>983</v>
      </c>
      <c r="H545" s="150" t="s">
        <v>28</v>
      </c>
      <c r="I545" s="152"/>
      <c r="L545" s="149"/>
      <c r="M545" s="153"/>
      <c r="T545" s="154"/>
      <c r="AT545" s="150" t="s">
        <v>145</v>
      </c>
      <c r="AU545" s="150" t="s">
        <v>141</v>
      </c>
      <c r="AV545" s="13" t="s">
        <v>80</v>
      </c>
      <c r="AW545" s="13" t="s">
        <v>35</v>
      </c>
      <c r="AX545" s="13" t="s">
        <v>7</v>
      </c>
      <c r="AY545" s="150" t="s">
        <v>133</v>
      </c>
    </row>
    <row r="546" spans="2:51" s="13" customFormat="1" ht="11.25">
      <c r="B546" s="149"/>
      <c r="D546" s="142" t="s">
        <v>145</v>
      </c>
      <c r="E546" s="150" t="s">
        <v>28</v>
      </c>
      <c r="F546" s="151" t="s">
        <v>984</v>
      </c>
      <c r="H546" s="150" t="s">
        <v>28</v>
      </c>
      <c r="I546" s="152"/>
      <c r="L546" s="149"/>
      <c r="M546" s="153"/>
      <c r="T546" s="154"/>
      <c r="AT546" s="150" t="s">
        <v>145</v>
      </c>
      <c r="AU546" s="150" t="s">
        <v>141</v>
      </c>
      <c r="AV546" s="13" t="s">
        <v>80</v>
      </c>
      <c r="AW546" s="13" t="s">
        <v>35</v>
      </c>
      <c r="AX546" s="13" t="s">
        <v>7</v>
      </c>
      <c r="AY546" s="150" t="s">
        <v>133</v>
      </c>
    </row>
    <row r="547" spans="2:51" s="12" customFormat="1" ht="11.25">
      <c r="B547" s="141"/>
      <c r="D547" s="142" t="s">
        <v>145</v>
      </c>
      <c r="E547" s="143" t="s">
        <v>28</v>
      </c>
      <c r="F547" s="144" t="s">
        <v>985</v>
      </c>
      <c r="H547" s="145">
        <v>13.442</v>
      </c>
      <c r="I547" s="146"/>
      <c r="L547" s="141"/>
      <c r="M547" s="147"/>
      <c r="T547" s="148"/>
      <c r="AT547" s="143" t="s">
        <v>145</v>
      </c>
      <c r="AU547" s="143" t="s">
        <v>141</v>
      </c>
      <c r="AV547" s="12" t="s">
        <v>141</v>
      </c>
      <c r="AW547" s="12" t="s">
        <v>35</v>
      </c>
      <c r="AX547" s="12" t="s">
        <v>7</v>
      </c>
      <c r="AY547" s="143" t="s">
        <v>133</v>
      </c>
    </row>
    <row r="548" spans="2:51" s="12" customFormat="1" ht="11.25">
      <c r="B548" s="141"/>
      <c r="D548" s="142" t="s">
        <v>145</v>
      </c>
      <c r="E548" s="143" t="s">
        <v>28</v>
      </c>
      <c r="F548" s="144" t="s">
        <v>986</v>
      </c>
      <c r="H548" s="145">
        <v>-1.762</v>
      </c>
      <c r="I548" s="146"/>
      <c r="L548" s="141"/>
      <c r="M548" s="147"/>
      <c r="T548" s="148"/>
      <c r="AT548" s="143" t="s">
        <v>145</v>
      </c>
      <c r="AU548" s="143" t="s">
        <v>141</v>
      </c>
      <c r="AV548" s="12" t="s">
        <v>141</v>
      </c>
      <c r="AW548" s="12" t="s">
        <v>35</v>
      </c>
      <c r="AX548" s="12" t="s">
        <v>7</v>
      </c>
      <c r="AY548" s="143" t="s">
        <v>133</v>
      </c>
    </row>
    <row r="549" spans="2:51" s="12" customFormat="1" ht="11.25">
      <c r="B549" s="141"/>
      <c r="D549" s="142" t="s">
        <v>145</v>
      </c>
      <c r="E549" s="143" t="s">
        <v>28</v>
      </c>
      <c r="F549" s="144" t="s">
        <v>987</v>
      </c>
      <c r="H549" s="145">
        <v>2.216</v>
      </c>
      <c r="I549" s="146"/>
      <c r="L549" s="141"/>
      <c r="M549" s="147"/>
      <c r="T549" s="148"/>
      <c r="AT549" s="143" t="s">
        <v>145</v>
      </c>
      <c r="AU549" s="143" t="s">
        <v>141</v>
      </c>
      <c r="AV549" s="12" t="s">
        <v>141</v>
      </c>
      <c r="AW549" s="12" t="s">
        <v>35</v>
      </c>
      <c r="AX549" s="12" t="s">
        <v>7</v>
      </c>
      <c r="AY549" s="143" t="s">
        <v>133</v>
      </c>
    </row>
    <row r="550" spans="2:51" s="13" customFormat="1" ht="11.25">
      <c r="B550" s="149"/>
      <c r="D550" s="142" t="s">
        <v>145</v>
      </c>
      <c r="E550" s="150" t="s">
        <v>28</v>
      </c>
      <c r="F550" s="151" t="s">
        <v>988</v>
      </c>
      <c r="H550" s="150" t="s">
        <v>28</v>
      </c>
      <c r="I550" s="152"/>
      <c r="L550" s="149"/>
      <c r="M550" s="153"/>
      <c r="T550" s="154"/>
      <c r="AT550" s="150" t="s">
        <v>145</v>
      </c>
      <c r="AU550" s="150" t="s">
        <v>141</v>
      </c>
      <c r="AV550" s="13" t="s">
        <v>80</v>
      </c>
      <c r="AW550" s="13" t="s">
        <v>35</v>
      </c>
      <c r="AX550" s="13" t="s">
        <v>7</v>
      </c>
      <c r="AY550" s="150" t="s">
        <v>133</v>
      </c>
    </row>
    <row r="551" spans="2:51" s="12" customFormat="1" ht="11.25">
      <c r="B551" s="141"/>
      <c r="D551" s="142" t="s">
        <v>145</v>
      </c>
      <c r="E551" s="143" t="s">
        <v>28</v>
      </c>
      <c r="F551" s="144" t="s">
        <v>989</v>
      </c>
      <c r="H551" s="145">
        <v>57.824</v>
      </c>
      <c r="I551" s="146"/>
      <c r="L551" s="141"/>
      <c r="M551" s="147"/>
      <c r="T551" s="148"/>
      <c r="AT551" s="143" t="s">
        <v>145</v>
      </c>
      <c r="AU551" s="143" t="s">
        <v>141</v>
      </c>
      <c r="AV551" s="12" t="s">
        <v>141</v>
      </c>
      <c r="AW551" s="12" t="s">
        <v>35</v>
      </c>
      <c r="AX551" s="12" t="s">
        <v>7</v>
      </c>
      <c r="AY551" s="143" t="s">
        <v>133</v>
      </c>
    </row>
    <row r="552" spans="2:51" s="12" customFormat="1" ht="11.25">
      <c r="B552" s="141"/>
      <c r="D552" s="142" t="s">
        <v>145</v>
      </c>
      <c r="E552" s="143" t="s">
        <v>28</v>
      </c>
      <c r="F552" s="144" t="s">
        <v>990</v>
      </c>
      <c r="H552" s="145">
        <v>-19.048</v>
      </c>
      <c r="I552" s="146"/>
      <c r="L552" s="141"/>
      <c r="M552" s="147"/>
      <c r="T552" s="148"/>
      <c r="AT552" s="143" t="s">
        <v>145</v>
      </c>
      <c r="AU552" s="143" t="s">
        <v>141</v>
      </c>
      <c r="AV552" s="12" t="s">
        <v>141</v>
      </c>
      <c r="AW552" s="12" t="s">
        <v>35</v>
      </c>
      <c r="AX552" s="12" t="s">
        <v>7</v>
      </c>
      <c r="AY552" s="143" t="s">
        <v>133</v>
      </c>
    </row>
    <row r="553" spans="2:51" s="12" customFormat="1" ht="11.25">
      <c r="B553" s="141"/>
      <c r="D553" s="142" t="s">
        <v>145</v>
      </c>
      <c r="E553" s="143" t="s">
        <v>28</v>
      </c>
      <c r="F553" s="144" t="s">
        <v>991</v>
      </c>
      <c r="H553" s="145">
        <v>9.024</v>
      </c>
      <c r="I553" s="146"/>
      <c r="L553" s="141"/>
      <c r="M553" s="147"/>
      <c r="T553" s="148"/>
      <c r="AT553" s="143" t="s">
        <v>145</v>
      </c>
      <c r="AU553" s="143" t="s">
        <v>141</v>
      </c>
      <c r="AV553" s="12" t="s">
        <v>141</v>
      </c>
      <c r="AW553" s="12" t="s">
        <v>35</v>
      </c>
      <c r="AX553" s="12" t="s">
        <v>7</v>
      </c>
      <c r="AY553" s="143" t="s">
        <v>133</v>
      </c>
    </row>
    <row r="554" spans="2:65" s="1" customFormat="1" ht="37.9" customHeight="1">
      <c r="B554" s="31"/>
      <c r="C554" s="123" t="s">
        <v>992</v>
      </c>
      <c r="D554" s="123" t="s">
        <v>136</v>
      </c>
      <c r="E554" s="124" t="s">
        <v>993</v>
      </c>
      <c r="F554" s="125" t="s">
        <v>994</v>
      </c>
      <c r="G554" s="126" t="s">
        <v>168</v>
      </c>
      <c r="H554" s="127">
        <v>291.766</v>
      </c>
      <c r="I554" s="128"/>
      <c r="J554" s="129">
        <f>ROUND(I554*H554,2)</f>
        <v>0</v>
      </c>
      <c r="K554" s="130"/>
      <c r="L554" s="31"/>
      <c r="M554" s="131" t="s">
        <v>28</v>
      </c>
      <c r="N554" s="132" t="s">
        <v>46</v>
      </c>
      <c r="P554" s="133">
        <f>O554*H554</f>
        <v>0</v>
      </c>
      <c r="Q554" s="133">
        <v>0.0002584</v>
      </c>
      <c r="R554" s="133">
        <f>Q554*H554</f>
        <v>0.0753923344</v>
      </c>
      <c r="S554" s="133">
        <v>0</v>
      </c>
      <c r="T554" s="134">
        <f>S554*H554</f>
        <v>0</v>
      </c>
      <c r="AR554" s="135" t="s">
        <v>242</v>
      </c>
      <c r="AT554" s="135" t="s">
        <v>136</v>
      </c>
      <c r="AU554" s="135" t="s">
        <v>141</v>
      </c>
      <c r="AY554" s="16" t="s">
        <v>133</v>
      </c>
      <c r="BE554" s="136">
        <f>IF(N554="základní",J554,0)</f>
        <v>0</v>
      </c>
      <c r="BF554" s="136">
        <f>IF(N554="snížená",J554,0)</f>
        <v>0</v>
      </c>
      <c r="BG554" s="136">
        <f>IF(N554="zákl. přenesená",J554,0)</f>
        <v>0</v>
      </c>
      <c r="BH554" s="136">
        <f>IF(N554="sníž. přenesená",J554,0)</f>
        <v>0</v>
      </c>
      <c r="BI554" s="136">
        <f>IF(N554="nulová",J554,0)</f>
        <v>0</v>
      </c>
      <c r="BJ554" s="16" t="s">
        <v>141</v>
      </c>
      <c r="BK554" s="136">
        <f>ROUND(I554*H554,2)</f>
        <v>0</v>
      </c>
      <c r="BL554" s="16" t="s">
        <v>242</v>
      </c>
      <c r="BM554" s="135" t="s">
        <v>995</v>
      </c>
    </row>
    <row r="555" spans="2:47" s="1" customFormat="1" ht="11.25">
      <c r="B555" s="31"/>
      <c r="D555" s="137" t="s">
        <v>143</v>
      </c>
      <c r="F555" s="138" t="s">
        <v>996</v>
      </c>
      <c r="I555" s="139"/>
      <c r="L555" s="31"/>
      <c r="M555" s="140"/>
      <c r="T555" s="52"/>
      <c r="AT555" s="16" t="s">
        <v>143</v>
      </c>
      <c r="AU555" s="16" t="s">
        <v>141</v>
      </c>
    </row>
    <row r="556" spans="2:51" s="12" customFormat="1" ht="11.25">
      <c r="B556" s="141"/>
      <c r="D556" s="142" t="s">
        <v>145</v>
      </c>
      <c r="E556" s="143" t="s">
        <v>28</v>
      </c>
      <c r="F556" s="144" t="s">
        <v>176</v>
      </c>
      <c r="H556" s="145">
        <v>187.912</v>
      </c>
      <c r="I556" s="146"/>
      <c r="L556" s="141"/>
      <c r="M556" s="147"/>
      <c r="T556" s="148"/>
      <c r="AT556" s="143" t="s">
        <v>145</v>
      </c>
      <c r="AU556" s="143" t="s">
        <v>141</v>
      </c>
      <c r="AV556" s="12" t="s">
        <v>141</v>
      </c>
      <c r="AW556" s="12" t="s">
        <v>35</v>
      </c>
      <c r="AX556" s="12" t="s">
        <v>7</v>
      </c>
      <c r="AY556" s="143" t="s">
        <v>133</v>
      </c>
    </row>
    <row r="557" spans="2:51" s="12" customFormat="1" ht="11.25">
      <c r="B557" s="141"/>
      <c r="D557" s="142" t="s">
        <v>145</v>
      </c>
      <c r="E557" s="143" t="s">
        <v>28</v>
      </c>
      <c r="F557" s="144" t="s">
        <v>177</v>
      </c>
      <c r="H557" s="145">
        <v>-14.405</v>
      </c>
      <c r="I557" s="146"/>
      <c r="L557" s="141"/>
      <c r="M557" s="147"/>
      <c r="T557" s="148"/>
      <c r="AT557" s="143" t="s">
        <v>145</v>
      </c>
      <c r="AU557" s="143" t="s">
        <v>141</v>
      </c>
      <c r="AV557" s="12" t="s">
        <v>141</v>
      </c>
      <c r="AW557" s="12" t="s">
        <v>35</v>
      </c>
      <c r="AX557" s="12" t="s">
        <v>7</v>
      </c>
      <c r="AY557" s="143" t="s">
        <v>133</v>
      </c>
    </row>
    <row r="558" spans="2:51" s="12" customFormat="1" ht="11.25">
      <c r="B558" s="141"/>
      <c r="D558" s="142" t="s">
        <v>145</v>
      </c>
      <c r="E558" s="143" t="s">
        <v>28</v>
      </c>
      <c r="F558" s="144" t="s">
        <v>971</v>
      </c>
      <c r="H558" s="145">
        <v>8.008</v>
      </c>
      <c r="I558" s="146"/>
      <c r="L558" s="141"/>
      <c r="M558" s="147"/>
      <c r="T558" s="148"/>
      <c r="AT558" s="143" t="s">
        <v>145</v>
      </c>
      <c r="AU558" s="143" t="s">
        <v>141</v>
      </c>
      <c r="AV558" s="12" t="s">
        <v>141</v>
      </c>
      <c r="AW558" s="12" t="s">
        <v>35</v>
      </c>
      <c r="AX558" s="12" t="s">
        <v>7</v>
      </c>
      <c r="AY558" s="143" t="s">
        <v>133</v>
      </c>
    </row>
    <row r="559" spans="2:51" s="13" customFormat="1" ht="11.25">
      <c r="B559" s="149"/>
      <c r="D559" s="142" t="s">
        <v>145</v>
      </c>
      <c r="E559" s="150" t="s">
        <v>28</v>
      </c>
      <c r="F559" s="151" t="s">
        <v>183</v>
      </c>
      <c r="H559" s="150" t="s">
        <v>28</v>
      </c>
      <c r="I559" s="152"/>
      <c r="L559" s="149"/>
      <c r="M559" s="153"/>
      <c r="T559" s="154"/>
      <c r="AT559" s="150" t="s">
        <v>145</v>
      </c>
      <c r="AU559" s="150" t="s">
        <v>141</v>
      </c>
      <c r="AV559" s="13" t="s">
        <v>80</v>
      </c>
      <c r="AW559" s="13" t="s">
        <v>35</v>
      </c>
      <c r="AX559" s="13" t="s">
        <v>7</v>
      </c>
      <c r="AY559" s="150" t="s">
        <v>133</v>
      </c>
    </row>
    <row r="560" spans="2:51" s="12" customFormat="1" ht="11.25">
      <c r="B560" s="141"/>
      <c r="D560" s="142" t="s">
        <v>145</v>
      </c>
      <c r="E560" s="143" t="s">
        <v>28</v>
      </c>
      <c r="F560" s="144" t="s">
        <v>184</v>
      </c>
      <c r="H560" s="145">
        <v>45.988</v>
      </c>
      <c r="I560" s="146"/>
      <c r="L560" s="141"/>
      <c r="M560" s="147"/>
      <c r="T560" s="148"/>
      <c r="AT560" s="143" t="s">
        <v>145</v>
      </c>
      <c r="AU560" s="143" t="s">
        <v>141</v>
      </c>
      <c r="AV560" s="12" t="s">
        <v>141</v>
      </c>
      <c r="AW560" s="12" t="s">
        <v>35</v>
      </c>
      <c r="AX560" s="12" t="s">
        <v>7</v>
      </c>
      <c r="AY560" s="143" t="s">
        <v>133</v>
      </c>
    </row>
    <row r="561" spans="2:51" s="12" customFormat="1" ht="11.25">
      <c r="B561" s="141"/>
      <c r="D561" s="142" t="s">
        <v>145</v>
      </c>
      <c r="E561" s="143" t="s">
        <v>28</v>
      </c>
      <c r="F561" s="144" t="s">
        <v>972</v>
      </c>
      <c r="H561" s="145">
        <v>0.651</v>
      </c>
      <c r="I561" s="146"/>
      <c r="L561" s="141"/>
      <c r="M561" s="147"/>
      <c r="T561" s="148"/>
      <c r="AT561" s="143" t="s">
        <v>145</v>
      </c>
      <c r="AU561" s="143" t="s">
        <v>141</v>
      </c>
      <c r="AV561" s="12" t="s">
        <v>141</v>
      </c>
      <c r="AW561" s="12" t="s">
        <v>35</v>
      </c>
      <c r="AX561" s="12" t="s">
        <v>7</v>
      </c>
      <c r="AY561" s="143" t="s">
        <v>133</v>
      </c>
    </row>
    <row r="562" spans="2:51" s="12" customFormat="1" ht="11.25">
      <c r="B562" s="141"/>
      <c r="D562" s="142" t="s">
        <v>145</v>
      </c>
      <c r="E562" s="143" t="s">
        <v>28</v>
      </c>
      <c r="F562" s="144" t="s">
        <v>186</v>
      </c>
      <c r="H562" s="145">
        <v>1.916</v>
      </c>
      <c r="I562" s="146"/>
      <c r="L562" s="141"/>
      <c r="M562" s="147"/>
      <c r="T562" s="148"/>
      <c r="AT562" s="143" t="s">
        <v>145</v>
      </c>
      <c r="AU562" s="143" t="s">
        <v>141</v>
      </c>
      <c r="AV562" s="12" t="s">
        <v>141</v>
      </c>
      <c r="AW562" s="12" t="s">
        <v>35</v>
      </c>
      <c r="AX562" s="12" t="s">
        <v>7</v>
      </c>
      <c r="AY562" s="143" t="s">
        <v>133</v>
      </c>
    </row>
    <row r="563" spans="2:51" s="13" customFormat="1" ht="11.25">
      <c r="B563" s="149"/>
      <c r="D563" s="142" t="s">
        <v>145</v>
      </c>
      <c r="E563" s="150" t="s">
        <v>28</v>
      </c>
      <c r="F563" s="151" t="s">
        <v>983</v>
      </c>
      <c r="H563" s="150" t="s">
        <v>28</v>
      </c>
      <c r="I563" s="152"/>
      <c r="L563" s="149"/>
      <c r="M563" s="153"/>
      <c r="T563" s="154"/>
      <c r="AT563" s="150" t="s">
        <v>145</v>
      </c>
      <c r="AU563" s="150" t="s">
        <v>141</v>
      </c>
      <c r="AV563" s="13" t="s">
        <v>80</v>
      </c>
      <c r="AW563" s="13" t="s">
        <v>35</v>
      </c>
      <c r="AX563" s="13" t="s">
        <v>7</v>
      </c>
      <c r="AY563" s="150" t="s">
        <v>133</v>
      </c>
    </row>
    <row r="564" spans="2:51" s="13" customFormat="1" ht="11.25">
      <c r="B564" s="149"/>
      <c r="D564" s="142" t="s">
        <v>145</v>
      </c>
      <c r="E564" s="150" t="s">
        <v>28</v>
      </c>
      <c r="F564" s="151" t="s">
        <v>984</v>
      </c>
      <c r="H564" s="150" t="s">
        <v>28</v>
      </c>
      <c r="I564" s="152"/>
      <c r="L564" s="149"/>
      <c r="M564" s="153"/>
      <c r="T564" s="154"/>
      <c r="AT564" s="150" t="s">
        <v>145</v>
      </c>
      <c r="AU564" s="150" t="s">
        <v>141</v>
      </c>
      <c r="AV564" s="13" t="s">
        <v>80</v>
      </c>
      <c r="AW564" s="13" t="s">
        <v>35</v>
      </c>
      <c r="AX564" s="13" t="s">
        <v>7</v>
      </c>
      <c r="AY564" s="150" t="s">
        <v>133</v>
      </c>
    </row>
    <row r="565" spans="2:51" s="12" customFormat="1" ht="11.25">
      <c r="B565" s="141"/>
      <c r="D565" s="142" t="s">
        <v>145</v>
      </c>
      <c r="E565" s="143" t="s">
        <v>28</v>
      </c>
      <c r="F565" s="144" t="s">
        <v>985</v>
      </c>
      <c r="H565" s="145">
        <v>13.442</v>
      </c>
      <c r="I565" s="146"/>
      <c r="L565" s="141"/>
      <c r="M565" s="147"/>
      <c r="T565" s="148"/>
      <c r="AT565" s="143" t="s">
        <v>145</v>
      </c>
      <c r="AU565" s="143" t="s">
        <v>141</v>
      </c>
      <c r="AV565" s="12" t="s">
        <v>141</v>
      </c>
      <c r="AW565" s="12" t="s">
        <v>35</v>
      </c>
      <c r="AX565" s="12" t="s">
        <v>7</v>
      </c>
      <c r="AY565" s="143" t="s">
        <v>133</v>
      </c>
    </row>
    <row r="566" spans="2:51" s="12" customFormat="1" ht="11.25">
      <c r="B566" s="141"/>
      <c r="D566" s="142" t="s">
        <v>145</v>
      </c>
      <c r="E566" s="143" t="s">
        <v>28</v>
      </c>
      <c r="F566" s="144" t="s">
        <v>986</v>
      </c>
      <c r="H566" s="145">
        <v>-1.762</v>
      </c>
      <c r="I566" s="146"/>
      <c r="L566" s="141"/>
      <c r="M566" s="147"/>
      <c r="T566" s="148"/>
      <c r="AT566" s="143" t="s">
        <v>145</v>
      </c>
      <c r="AU566" s="143" t="s">
        <v>141</v>
      </c>
      <c r="AV566" s="12" t="s">
        <v>141</v>
      </c>
      <c r="AW566" s="12" t="s">
        <v>35</v>
      </c>
      <c r="AX566" s="12" t="s">
        <v>7</v>
      </c>
      <c r="AY566" s="143" t="s">
        <v>133</v>
      </c>
    </row>
    <row r="567" spans="2:51" s="12" customFormat="1" ht="11.25">
      <c r="B567" s="141"/>
      <c r="D567" s="142" t="s">
        <v>145</v>
      </c>
      <c r="E567" s="143" t="s">
        <v>28</v>
      </c>
      <c r="F567" s="144" t="s">
        <v>987</v>
      </c>
      <c r="H567" s="145">
        <v>2.216</v>
      </c>
      <c r="I567" s="146"/>
      <c r="L567" s="141"/>
      <c r="M567" s="147"/>
      <c r="T567" s="148"/>
      <c r="AT567" s="143" t="s">
        <v>145</v>
      </c>
      <c r="AU567" s="143" t="s">
        <v>141</v>
      </c>
      <c r="AV567" s="12" t="s">
        <v>141</v>
      </c>
      <c r="AW567" s="12" t="s">
        <v>35</v>
      </c>
      <c r="AX567" s="12" t="s">
        <v>7</v>
      </c>
      <c r="AY567" s="143" t="s">
        <v>133</v>
      </c>
    </row>
    <row r="568" spans="2:51" s="13" customFormat="1" ht="11.25">
      <c r="B568" s="149"/>
      <c r="D568" s="142" t="s">
        <v>145</v>
      </c>
      <c r="E568" s="150" t="s">
        <v>28</v>
      </c>
      <c r="F568" s="151" t="s">
        <v>988</v>
      </c>
      <c r="H568" s="150" t="s">
        <v>28</v>
      </c>
      <c r="I568" s="152"/>
      <c r="L568" s="149"/>
      <c r="M568" s="153"/>
      <c r="T568" s="154"/>
      <c r="AT568" s="150" t="s">
        <v>145</v>
      </c>
      <c r="AU568" s="150" t="s">
        <v>141</v>
      </c>
      <c r="AV568" s="13" t="s">
        <v>80</v>
      </c>
      <c r="AW568" s="13" t="s">
        <v>35</v>
      </c>
      <c r="AX568" s="13" t="s">
        <v>7</v>
      </c>
      <c r="AY568" s="150" t="s">
        <v>133</v>
      </c>
    </row>
    <row r="569" spans="2:51" s="12" customFormat="1" ht="11.25">
      <c r="B569" s="141"/>
      <c r="D569" s="142" t="s">
        <v>145</v>
      </c>
      <c r="E569" s="143" t="s">
        <v>28</v>
      </c>
      <c r="F569" s="144" t="s">
        <v>989</v>
      </c>
      <c r="H569" s="145">
        <v>57.824</v>
      </c>
      <c r="I569" s="146"/>
      <c r="L569" s="141"/>
      <c r="M569" s="147"/>
      <c r="T569" s="148"/>
      <c r="AT569" s="143" t="s">
        <v>145</v>
      </c>
      <c r="AU569" s="143" t="s">
        <v>141</v>
      </c>
      <c r="AV569" s="12" t="s">
        <v>141</v>
      </c>
      <c r="AW569" s="12" t="s">
        <v>35</v>
      </c>
      <c r="AX569" s="12" t="s">
        <v>7</v>
      </c>
      <c r="AY569" s="143" t="s">
        <v>133</v>
      </c>
    </row>
    <row r="570" spans="2:51" s="12" customFormat="1" ht="11.25">
      <c r="B570" s="141"/>
      <c r="D570" s="142" t="s">
        <v>145</v>
      </c>
      <c r="E570" s="143" t="s">
        <v>28</v>
      </c>
      <c r="F570" s="144" t="s">
        <v>990</v>
      </c>
      <c r="H570" s="145">
        <v>-19.048</v>
      </c>
      <c r="I570" s="146"/>
      <c r="L570" s="141"/>
      <c r="M570" s="147"/>
      <c r="T570" s="148"/>
      <c r="AT570" s="143" t="s">
        <v>145</v>
      </c>
      <c r="AU570" s="143" t="s">
        <v>141</v>
      </c>
      <c r="AV570" s="12" t="s">
        <v>141</v>
      </c>
      <c r="AW570" s="12" t="s">
        <v>35</v>
      </c>
      <c r="AX570" s="12" t="s">
        <v>7</v>
      </c>
      <c r="AY570" s="143" t="s">
        <v>133</v>
      </c>
    </row>
    <row r="571" spans="2:51" s="12" customFormat="1" ht="11.25">
      <c r="B571" s="141"/>
      <c r="D571" s="142" t="s">
        <v>145</v>
      </c>
      <c r="E571" s="143" t="s">
        <v>28</v>
      </c>
      <c r="F571" s="144" t="s">
        <v>991</v>
      </c>
      <c r="H571" s="145">
        <v>9.024</v>
      </c>
      <c r="I571" s="146"/>
      <c r="L571" s="141"/>
      <c r="M571" s="147"/>
      <c r="T571" s="148"/>
      <c r="AT571" s="143" t="s">
        <v>145</v>
      </c>
      <c r="AU571" s="143" t="s">
        <v>141</v>
      </c>
      <c r="AV571" s="12" t="s">
        <v>141</v>
      </c>
      <c r="AW571" s="12" t="s">
        <v>35</v>
      </c>
      <c r="AX571" s="12" t="s">
        <v>7</v>
      </c>
      <c r="AY571" s="143" t="s">
        <v>133</v>
      </c>
    </row>
    <row r="572" spans="2:65" s="1" customFormat="1" ht="44.25" customHeight="1">
      <c r="B572" s="31"/>
      <c r="C572" s="123" t="s">
        <v>997</v>
      </c>
      <c r="D572" s="123" t="s">
        <v>136</v>
      </c>
      <c r="E572" s="124" t="s">
        <v>998</v>
      </c>
      <c r="F572" s="125" t="s">
        <v>999</v>
      </c>
      <c r="G572" s="126" t="s">
        <v>327</v>
      </c>
      <c r="H572" s="127">
        <v>27.41</v>
      </c>
      <c r="I572" s="128"/>
      <c r="J572" s="129">
        <f>ROUND(I572*H572,2)</f>
        <v>0</v>
      </c>
      <c r="K572" s="130"/>
      <c r="L572" s="31"/>
      <c r="M572" s="131" t="s">
        <v>28</v>
      </c>
      <c r="N572" s="132" t="s">
        <v>46</v>
      </c>
      <c r="P572" s="133">
        <f>O572*H572</f>
        <v>0</v>
      </c>
      <c r="Q572" s="133">
        <v>0</v>
      </c>
      <c r="R572" s="133">
        <f>Q572*H572</f>
        <v>0</v>
      </c>
      <c r="S572" s="133">
        <v>0</v>
      </c>
      <c r="T572" s="134">
        <f>S572*H572</f>
        <v>0</v>
      </c>
      <c r="AR572" s="135" t="s">
        <v>242</v>
      </c>
      <c r="AT572" s="135" t="s">
        <v>136</v>
      </c>
      <c r="AU572" s="135" t="s">
        <v>141</v>
      </c>
      <c r="AY572" s="16" t="s">
        <v>133</v>
      </c>
      <c r="BE572" s="136">
        <f>IF(N572="základní",J572,0)</f>
        <v>0</v>
      </c>
      <c r="BF572" s="136">
        <f>IF(N572="snížená",J572,0)</f>
        <v>0</v>
      </c>
      <c r="BG572" s="136">
        <f>IF(N572="zákl. přenesená",J572,0)</f>
        <v>0</v>
      </c>
      <c r="BH572" s="136">
        <f>IF(N572="sníž. přenesená",J572,0)</f>
        <v>0</v>
      </c>
      <c r="BI572" s="136">
        <f>IF(N572="nulová",J572,0)</f>
        <v>0</v>
      </c>
      <c r="BJ572" s="16" t="s">
        <v>141</v>
      </c>
      <c r="BK572" s="136">
        <f>ROUND(I572*H572,2)</f>
        <v>0</v>
      </c>
      <c r="BL572" s="16" t="s">
        <v>242</v>
      </c>
      <c r="BM572" s="135" t="s">
        <v>1000</v>
      </c>
    </row>
    <row r="573" spans="2:47" s="1" customFormat="1" ht="11.25">
      <c r="B573" s="31"/>
      <c r="D573" s="137" t="s">
        <v>143</v>
      </c>
      <c r="F573" s="138" t="s">
        <v>1001</v>
      </c>
      <c r="I573" s="139"/>
      <c r="L573" s="31"/>
      <c r="M573" s="140"/>
      <c r="T573" s="52"/>
      <c r="AT573" s="16" t="s">
        <v>143</v>
      </c>
      <c r="AU573" s="16" t="s">
        <v>141</v>
      </c>
    </row>
    <row r="574" spans="2:51" s="13" customFormat="1" ht="11.25">
      <c r="B574" s="149"/>
      <c r="D574" s="142" t="s">
        <v>145</v>
      </c>
      <c r="E574" s="150" t="s">
        <v>28</v>
      </c>
      <c r="F574" s="151" t="s">
        <v>983</v>
      </c>
      <c r="H574" s="150" t="s">
        <v>28</v>
      </c>
      <c r="I574" s="152"/>
      <c r="L574" s="149"/>
      <c r="M574" s="153"/>
      <c r="T574" s="154"/>
      <c r="AT574" s="150" t="s">
        <v>145</v>
      </c>
      <c r="AU574" s="150" t="s">
        <v>141</v>
      </c>
      <c r="AV574" s="13" t="s">
        <v>80</v>
      </c>
      <c r="AW574" s="13" t="s">
        <v>35</v>
      </c>
      <c r="AX574" s="13" t="s">
        <v>7</v>
      </c>
      <c r="AY574" s="150" t="s">
        <v>133</v>
      </c>
    </row>
    <row r="575" spans="2:51" s="13" customFormat="1" ht="11.25">
      <c r="B575" s="149"/>
      <c r="D575" s="142" t="s">
        <v>145</v>
      </c>
      <c r="E575" s="150" t="s">
        <v>28</v>
      </c>
      <c r="F575" s="151" t="s">
        <v>984</v>
      </c>
      <c r="H575" s="150" t="s">
        <v>28</v>
      </c>
      <c r="I575" s="152"/>
      <c r="L575" s="149"/>
      <c r="M575" s="153"/>
      <c r="T575" s="154"/>
      <c r="AT575" s="150" t="s">
        <v>145</v>
      </c>
      <c r="AU575" s="150" t="s">
        <v>141</v>
      </c>
      <c r="AV575" s="13" t="s">
        <v>80</v>
      </c>
      <c r="AW575" s="13" t="s">
        <v>35</v>
      </c>
      <c r="AX575" s="13" t="s">
        <v>7</v>
      </c>
      <c r="AY575" s="150" t="s">
        <v>133</v>
      </c>
    </row>
    <row r="576" spans="2:51" s="12" customFormat="1" ht="11.25">
      <c r="B576" s="141"/>
      <c r="D576" s="142" t="s">
        <v>145</v>
      </c>
      <c r="E576" s="143" t="s">
        <v>28</v>
      </c>
      <c r="F576" s="144" t="s">
        <v>1002</v>
      </c>
      <c r="H576" s="145">
        <v>5.17</v>
      </c>
      <c r="I576" s="146"/>
      <c r="L576" s="141"/>
      <c r="M576" s="147"/>
      <c r="T576" s="148"/>
      <c r="AT576" s="143" t="s">
        <v>145</v>
      </c>
      <c r="AU576" s="143" t="s">
        <v>141</v>
      </c>
      <c r="AV576" s="12" t="s">
        <v>141</v>
      </c>
      <c r="AW576" s="12" t="s">
        <v>35</v>
      </c>
      <c r="AX576" s="12" t="s">
        <v>7</v>
      </c>
      <c r="AY576" s="143" t="s">
        <v>133</v>
      </c>
    </row>
    <row r="577" spans="2:51" s="13" customFormat="1" ht="11.25">
      <c r="B577" s="149"/>
      <c r="D577" s="142" t="s">
        <v>145</v>
      </c>
      <c r="E577" s="150" t="s">
        <v>28</v>
      </c>
      <c r="F577" s="151" t="s">
        <v>988</v>
      </c>
      <c r="H577" s="150" t="s">
        <v>28</v>
      </c>
      <c r="I577" s="152"/>
      <c r="L577" s="149"/>
      <c r="M577" s="153"/>
      <c r="T577" s="154"/>
      <c r="AT577" s="150" t="s">
        <v>145</v>
      </c>
      <c r="AU577" s="150" t="s">
        <v>141</v>
      </c>
      <c r="AV577" s="13" t="s">
        <v>80</v>
      </c>
      <c r="AW577" s="13" t="s">
        <v>35</v>
      </c>
      <c r="AX577" s="13" t="s">
        <v>7</v>
      </c>
      <c r="AY577" s="150" t="s">
        <v>133</v>
      </c>
    </row>
    <row r="578" spans="2:51" s="12" customFormat="1" ht="11.25">
      <c r="B578" s="141"/>
      <c r="D578" s="142" t="s">
        <v>145</v>
      </c>
      <c r="E578" s="143" t="s">
        <v>28</v>
      </c>
      <c r="F578" s="144" t="s">
        <v>1003</v>
      </c>
      <c r="H578" s="145">
        <v>22.24</v>
      </c>
      <c r="I578" s="146"/>
      <c r="L578" s="141"/>
      <c r="M578" s="147"/>
      <c r="T578" s="148"/>
      <c r="AT578" s="143" t="s">
        <v>145</v>
      </c>
      <c r="AU578" s="143" t="s">
        <v>141</v>
      </c>
      <c r="AV578" s="12" t="s">
        <v>141</v>
      </c>
      <c r="AW578" s="12" t="s">
        <v>35</v>
      </c>
      <c r="AX578" s="12" t="s">
        <v>7</v>
      </c>
      <c r="AY578" s="143" t="s">
        <v>133</v>
      </c>
    </row>
    <row r="579" spans="2:65" s="1" customFormat="1" ht="49.15" customHeight="1">
      <c r="B579" s="31"/>
      <c r="C579" s="123" t="s">
        <v>1004</v>
      </c>
      <c r="D579" s="123" t="s">
        <v>136</v>
      </c>
      <c r="E579" s="124" t="s">
        <v>1005</v>
      </c>
      <c r="F579" s="125" t="s">
        <v>1006</v>
      </c>
      <c r="G579" s="126" t="s">
        <v>168</v>
      </c>
      <c r="H579" s="127">
        <v>291.766</v>
      </c>
      <c r="I579" s="128"/>
      <c r="J579" s="129">
        <f>ROUND(I579*H579,2)</f>
        <v>0</v>
      </c>
      <c r="K579" s="130"/>
      <c r="L579" s="31"/>
      <c r="M579" s="131" t="s">
        <v>28</v>
      </c>
      <c r="N579" s="132" t="s">
        <v>46</v>
      </c>
      <c r="P579" s="133">
        <f>O579*H579</f>
        <v>0</v>
      </c>
      <c r="Q579" s="133">
        <v>2.34E-05</v>
      </c>
      <c r="R579" s="133">
        <f>Q579*H579</f>
        <v>0.0068273244</v>
      </c>
      <c r="S579" s="133">
        <v>0</v>
      </c>
      <c r="T579" s="134">
        <f>S579*H579</f>
        <v>0</v>
      </c>
      <c r="AR579" s="135" t="s">
        <v>242</v>
      </c>
      <c r="AT579" s="135" t="s">
        <v>136</v>
      </c>
      <c r="AU579" s="135" t="s">
        <v>141</v>
      </c>
      <c r="AY579" s="16" t="s">
        <v>133</v>
      </c>
      <c r="BE579" s="136">
        <f>IF(N579="základní",J579,0)</f>
        <v>0</v>
      </c>
      <c r="BF579" s="136">
        <f>IF(N579="snížená",J579,0)</f>
        <v>0</v>
      </c>
      <c r="BG579" s="136">
        <f>IF(N579="zákl. přenesená",J579,0)</f>
        <v>0</v>
      </c>
      <c r="BH579" s="136">
        <f>IF(N579="sníž. přenesená",J579,0)</f>
        <v>0</v>
      </c>
      <c r="BI579" s="136">
        <f>IF(N579="nulová",J579,0)</f>
        <v>0</v>
      </c>
      <c r="BJ579" s="16" t="s">
        <v>141</v>
      </c>
      <c r="BK579" s="136">
        <f>ROUND(I579*H579,2)</f>
        <v>0</v>
      </c>
      <c r="BL579" s="16" t="s">
        <v>242</v>
      </c>
      <c r="BM579" s="135" t="s">
        <v>1007</v>
      </c>
    </row>
    <row r="580" spans="2:47" s="1" customFormat="1" ht="11.25">
      <c r="B580" s="31"/>
      <c r="D580" s="137" t="s">
        <v>143</v>
      </c>
      <c r="F580" s="138" t="s">
        <v>1008</v>
      </c>
      <c r="I580" s="139"/>
      <c r="L580" s="31"/>
      <c r="M580" s="140"/>
      <c r="T580" s="52"/>
      <c r="AT580" s="16" t="s">
        <v>143</v>
      </c>
      <c r="AU580" s="16" t="s">
        <v>141</v>
      </c>
    </row>
    <row r="581" spans="2:51" s="12" customFormat="1" ht="11.25">
      <c r="B581" s="141"/>
      <c r="D581" s="142" t="s">
        <v>145</v>
      </c>
      <c r="E581" s="143" t="s">
        <v>28</v>
      </c>
      <c r="F581" s="144" t="s">
        <v>176</v>
      </c>
      <c r="H581" s="145">
        <v>187.912</v>
      </c>
      <c r="I581" s="146"/>
      <c r="L581" s="141"/>
      <c r="M581" s="147"/>
      <c r="T581" s="148"/>
      <c r="AT581" s="143" t="s">
        <v>145</v>
      </c>
      <c r="AU581" s="143" t="s">
        <v>141</v>
      </c>
      <c r="AV581" s="12" t="s">
        <v>141</v>
      </c>
      <c r="AW581" s="12" t="s">
        <v>35</v>
      </c>
      <c r="AX581" s="12" t="s">
        <v>7</v>
      </c>
      <c r="AY581" s="143" t="s">
        <v>133</v>
      </c>
    </row>
    <row r="582" spans="2:51" s="12" customFormat="1" ht="11.25">
      <c r="B582" s="141"/>
      <c r="D582" s="142" t="s">
        <v>145</v>
      </c>
      <c r="E582" s="143" t="s">
        <v>28</v>
      </c>
      <c r="F582" s="144" t="s">
        <v>177</v>
      </c>
      <c r="H582" s="145">
        <v>-14.405</v>
      </c>
      <c r="I582" s="146"/>
      <c r="L582" s="141"/>
      <c r="M582" s="147"/>
      <c r="T582" s="148"/>
      <c r="AT582" s="143" t="s">
        <v>145</v>
      </c>
      <c r="AU582" s="143" t="s">
        <v>141</v>
      </c>
      <c r="AV582" s="12" t="s">
        <v>141</v>
      </c>
      <c r="AW582" s="12" t="s">
        <v>35</v>
      </c>
      <c r="AX582" s="12" t="s">
        <v>7</v>
      </c>
      <c r="AY582" s="143" t="s">
        <v>133</v>
      </c>
    </row>
    <row r="583" spans="2:51" s="12" customFormat="1" ht="11.25">
      <c r="B583" s="141"/>
      <c r="D583" s="142" t="s">
        <v>145</v>
      </c>
      <c r="E583" s="143" t="s">
        <v>28</v>
      </c>
      <c r="F583" s="144" t="s">
        <v>971</v>
      </c>
      <c r="H583" s="145">
        <v>8.008</v>
      </c>
      <c r="I583" s="146"/>
      <c r="L583" s="141"/>
      <c r="M583" s="147"/>
      <c r="T583" s="148"/>
      <c r="AT583" s="143" t="s">
        <v>145</v>
      </c>
      <c r="AU583" s="143" t="s">
        <v>141</v>
      </c>
      <c r="AV583" s="12" t="s">
        <v>141</v>
      </c>
      <c r="AW583" s="12" t="s">
        <v>35</v>
      </c>
      <c r="AX583" s="12" t="s">
        <v>7</v>
      </c>
      <c r="AY583" s="143" t="s">
        <v>133</v>
      </c>
    </row>
    <row r="584" spans="2:51" s="13" customFormat="1" ht="11.25">
      <c r="B584" s="149"/>
      <c r="D584" s="142" t="s">
        <v>145</v>
      </c>
      <c r="E584" s="150" t="s">
        <v>28</v>
      </c>
      <c r="F584" s="151" t="s">
        <v>183</v>
      </c>
      <c r="H584" s="150" t="s">
        <v>28</v>
      </c>
      <c r="I584" s="152"/>
      <c r="L584" s="149"/>
      <c r="M584" s="153"/>
      <c r="T584" s="154"/>
      <c r="AT584" s="150" t="s">
        <v>145</v>
      </c>
      <c r="AU584" s="150" t="s">
        <v>141</v>
      </c>
      <c r="AV584" s="13" t="s">
        <v>80</v>
      </c>
      <c r="AW584" s="13" t="s">
        <v>35</v>
      </c>
      <c r="AX584" s="13" t="s">
        <v>7</v>
      </c>
      <c r="AY584" s="150" t="s">
        <v>133</v>
      </c>
    </row>
    <row r="585" spans="2:51" s="12" customFormat="1" ht="11.25">
      <c r="B585" s="141"/>
      <c r="D585" s="142" t="s">
        <v>145</v>
      </c>
      <c r="E585" s="143" t="s">
        <v>28</v>
      </c>
      <c r="F585" s="144" t="s">
        <v>184</v>
      </c>
      <c r="H585" s="145">
        <v>45.988</v>
      </c>
      <c r="I585" s="146"/>
      <c r="L585" s="141"/>
      <c r="M585" s="147"/>
      <c r="T585" s="148"/>
      <c r="AT585" s="143" t="s">
        <v>145</v>
      </c>
      <c r="AU585" s="143" t="s">
        <v>141</v>
      </c>
      <c r="AV585" s="12" t="s">
        <v>141</v>
      </c>
      <c r="AW585" s="12" t="s">
        <v>35</v>
      </c>
      <c r="AX585" s="12" t="s">
        <v>7</v>
      </c>
      <c r="AY585" s="143" t="s">
        <v>133</v>
      </c>
    </row>
    <row r="586" spans="2:51" s="12" customFormat="1" ht="11.25">
      <c r="B586" s="141"/>
      <c r="D586" s="142" t="s">
        <v>145</v>
      </c>
      <c r="E586" s="143" t="s">
        <v>28</v>
      </c>
      <c r="F586" s="144" t="s">
        <v>972</v>
      </c>
      <c r="H586" s="145">
        <v>0.651</v>
      </c>
      <c r="I586" s="146"/>
      <c r="L586" s="141"/>
      <c r="M586" s="147"/>
      <c r="T586" s="148"/>
      <c r="AT586" s="143" t="s">
        <v>145</v>
      </c>
      <c r="AU586" s="143" t="s">
        <v>141</v>
      </c>
      <c r="AV586" s="12" t="s">
        <v>141</v>
      </c>
      <c r="AW586" s="12" t="s">
        <v>35</v>
      </c>
      <c r="AX586" s="12" t="s">
        <v>7</v>
      </c>
      <c r="AY586" s="143" t="s">
        <v>133</v>
      </c>
    </row>
    <row r="587" spans="2:51" s="12" customFormat="1" ht="11.25">
      <c r="B587" s="141"/>
      <c r="D587" s="142" t="s">
        <v>145</v>
      </c>
      <c r="E587" s="143" t="s">
        <v>28</v>
      </c>
      <c r="F587" s="144" t="s">
        <v>186</v>
      </c>
      <c r="H587" s="145">
        <v>1.916</v>
      </c>
      <c r="I587" s="146"/>
      <c r="L587" s="141"/>
      <c r="M587" s="147"/>
      <c r="T587" s="148"/>
      <c r="AT587" s="143" t="s">
        <v>145</v>
      </c>
      <c r="AU587" s="143" t="s">
        <v>141</v>
      </c>
      <c r="AV587" s="12" t="s">
        <v>141</v>
      </c>
      <c r="AW587" s="12" t="s">
        <v>35</v>
      </c>
      <c r="AX587" s="12" t="s">
        <v>7</v>
      </c>
      <c r="AY587" s="143" t="s">
        <v>133</v>
      </c>
    </row>
    <row r="588" spans="2:51" s="13" customFormat="1" ht="11.25">
      <c r="B588" s="149"/>
      <c r="D588" s="142" t="s">
        <v>145</v>
      </c>
      <c r="E588" s="150" t="s">
        <v>28</v>
      </c>
      <c r="F588" s="151" t="s">
        <v>983</v>
      </c>
      <c r="H588" s="150" t="s">
        <v>28</v>
      </c>
      <c r="I588" s="152"/>
      <c r="L588" s="149"/>
      <c r="M588" s="153"/>
      <c r="T588" s="154"/>
      <c r="AT588" s="150" t="s">
        <v>145</v>
      </c>
      <c r="AU588" s="150" t="s">
        <v>141</v>
      </c>
      <c r="AV588" s="13" t="s">
        <v>80</v>
      </c>
      <c r="AW588" s="13" t="s">
        <v>35</v>
      </c>
      <c r="AX588" s="13" t="s">
        <v>7</v>
      </c>
      <c r="AY588" s="150" t="s">
        <v>133</v>
      </c>
    </row>
    <row r="589" spans="2:51" s="13" customFormat="1" ht="11.25">
      <c r="B589" s="149"/>
      <c r="D589" s="142" t="s">
        <v>145</v>
      </c>
      <c r="E589" s="150" t="s">
        <v>28</v>
      </c>
      <c r="F589" s="151" t="s">
        <v>984</v>
      </c>
      <c r="H589" s="150" t="s">
        <v>28</v>
      </c>
      <c r="I589" s="152"/>
      <c r="L589" s="149"/>
      <c r="M589" s="153"/>
      <c r="T589" s="154"/>
      <c r="AT589" s="150" t="s">
        <v>145</v>
      </c>
      <c r="AU589" s="150" t="s">
        <v>141</v>
      </c>
      <c r="AV589" s="13" t="s">
        <v>80</v>
      </c>
      <c r="AW589" s="13" t="s">
        <v>35</v>
      </c>
      <c r="AX589" s="13" t="s">
        <v>7</v>
      </c>
      <c r="AY589" s="150" t="s">
        <v>133</v>
      </c>
    </row>
    <row r="590" spans="2:51" s="12" customFormat="1" ht="11.25">
      <c r="B590" s="141"/>
      <c r="D590" s="142" t="s">
        <v>145</v>
      </c>
      <c r="E590" s="143" t="s">
        <v>28</v>
      </c>
      <c r="F590" s="144" t="s">
        <v>985</v>
      </c>
      <c r="H590" s="145">
        <v>13.442</v>
      </c>
      <c r="I590" s="146"/>
      <c r="L590" s="141"/>
      <c r="M590" s="147"/>
      <c r="T590" s="148"/>
      <c r="AT590" s="143" t="s">
        <v>145</v>
      </c>
      <c r="AU590" s="143" t="s">
        <v>141</v>
      </c>
      <c r="AV590" s="12" t="s">
        <v>141</v>
      </c>
      <c r="AW590" s="12" t="s">
        <v>35</v>
      </c>
      <c r="AX590" s="12" t="s">
        <v>7</v>
      </c>
      <c r="AY590" s="143" t="s">
        <v>133</v>
      </c>
    </row>
    <row r="591" spans="2:51" s="12" customFormat="1" ht="11.25">
      <c r="B591" s="141"/>
      <c r="D591" s="142" t="s">
        <v>145</v>
      </c>
      <c r="E591" s="143" t="s">
        <v>28</v>
      </c>
      <c r="F591" s="144" t="s">
        <v>986</v>
      </c>
      <c r="H591" s="145">
        <v>-1.762</v>
      </c>
      <c r="I591" s="146"/>
      <c r="L591" s="141"/>
      <c r="M591" s="147"/>
      <c r="T591" s="148"/>
      <c r="AT591" s="143" t="s">
        <v>145</v>
      </c>
      <c r="AU591" s="143" t="s">
        <v>141</v>
      </c>
      <c r="AV591" s="12" t="s">
        <v>141</v>
      </c>
      <c r="AW591" s="12" t="s">
        <v>35</v>
      </c>
      <c r="AX591" s="12" t="s">
        <v>7</v>
      </c>
      <c r="AY591" s="143" t="s">
        <v>133</v>
      </c>
    </row>
    <row r="592" spans="2:51" s="12" customFormat="1" ht="11.25">
      <c r="B592" s="141"/>
      <c r="D592" s="142" t="s">
        <v>145</v>
      </c>
      <c r="E592" s="143" t="s">
        <v>28</v>
      </c>
      <c r="F592" s="144" t="s">
        <v>987</v>
      </c>
      <c r="H592" s="145">
        <v>2.216</v>
      </c>
      <c r="I592" s="146"/>
      <c r="L592" s="141"/>
      <c r="M592" s="147"/>
      <c r="T592" s="148"/>
      <c r="AT592" s="143" t="s">
        <v>145</v>
      </c>
      <c r="AU592" s="143" t="s">
        <v>141</v>
      </c>
      <c r="AV592" s="12" t="s">
        <v>141</v>
      </c>
      <c r="AW592" s="12" t="s">
        <v>35</v>
      </c>
      <c r="AX592" s="12" t="s">
        <v>7</v>
      </c>
      <c r="AY592" s="143" t="s">
        <v>133</v>
      </c>
    </row>
    <row r="593" spans="2:51" s="13" customFormat="1" ht="11.25">
      <c r="B593" s="149"/>
      <c r="D593" s="142" t="s">
        <v>145</v>
      </c>
      <c r="E593" s="150" t="s">
        <v>28</v>
      </c>
      <c r="F593" s="151" t="s">
        <v>988</v>
      </c>
      <c r="H593" s="150" t="s">
        <v>28</v>
      </c>
      <c r="I593" s="152"/>
      <c r="L593" s="149"/>
      <c r="M593" s="153"/>
      <c r="T593" s="154"/>
      <c r="AT593" s="150" t="s">
        <v>145</v>
      </c>
      <c r="AU593" s="150" t="s">
        <v>141</v>
      </c>
      <c r="AV593" s="13" t="s">
        <v>80</v>
      </c>
      <c r="AW593" s="13" t="s">
        <v>35</v>
      </c>
      <c r="AX593" s="13" t="s">
        <v>7</v>
      </c>
      <c r="AY593" s="150" t="s">
        <v>133</v>
      </c>
    </row>
    <row r="594" spans="2:51" s="12" customFormat="1" ht="11.25">
      <c r="B594" s="141"/>
      <c r="D594" s="142" t="s">
        <v>145</v>
      </c>
      <c r="E594" s="143" t="s">
        <v>28</v>
      </c>
      <c r="F594" s="144" t="s">
        <v>989</v>
      </c>
      <c r="H594" s="145">
        <v>57.824</v>
      </c>
      <c r="I594" s="146"/>
      <c r="L594" s="141"/>
      <c r="M594" s="147"/>
      <c r="T594" s="148"/>
      <c r="AT594" s="143" t="s">
        <v>145</v>
      </c>
      <c r="AU594" s="143" t="s">
        <v>141</v>
      </c>
      <c r="AV594" s="12" t="s">
        <v>141</v>
      </c>
      <c r="AW594" s="12" t="s">
        <v>35</v>
      </c>
      <c r="AX594" s="12" t="s">
        <v>7</v>
      </c>
      <c r="AY594" s="143" t="s">
        <v>133</v>
      </c>
    </row>
    <row r="595" spans="2:51" s="12" customFormat="1" ht="11.25">
      <c r="B595" s="141"/>
      <c r="D595" s="142" t="s">
        <v>145</v>
      </c>
      <c r="E595" s="143" t="s">
        <v>28</v>
      </c>
      <c r="F595" s="144" t="s">
        <v>990</v>
      </c>
      <c r="H595" s="145">
        <v>-19.048</v>
      </c>
      <c r="I595" s="146"/>
      <c r="L595" s="141"/>
      <c r="M595" s="147"/>
      <c r="T595" s="148"/>
      <c r="AT595" s="143" t="s">
        <v>145</v>
      </c>
      <c r="AU595" s="143" t="s">
        <v>141</v>
      </c>
      <c r="AV595" s="12" t="s">
        <v>141</v>
      </c>
      <c r="AW595" s="12" t="s">
        <v>35</v>
      </c>
      <c r="AX595" s="12" t="s">
        <v>7</v>
      </c>
      <c r="AY595" s="143" t="s">
        <v>133</v>
      </c>
    </row>
    <row r="596" spans="2:51" s="12" customFormat="1" ht="11.25">
      <c r="B596" s="141"/>
      <c r="D596" s="142" t="s">
        <v>145</v>
      </c>
      <c r="E596" s="143" t="s">
        <v>28</v>
      </c>
      <c r="F596" s="144" t="s">
        <v>991</v>
      </c>
      <c r="H596" s="145">
        <v>9.024</v>
      </c>
      <c r="I596" s="146"/>
      <c r="L596" s="141"/>
      <c r="M596" s="147"/>
      <c r="T596" s="148"/>
      <c r="AT596" s="143" t="s">
        <v>145</v>
      </c>
      <c r="AU596" s="143" t="s">
        <v>141</v>
      </c>
      <c r="AV596" s="12" t="s">
        <v>141</v>
      </c>
      <c r="AW596" s="12" t="s">
        <v>35</v>
      </c>
      <c r="AX596" s="12" t="s">
        <v>7</v>
      </c>
      <c r="AY596" s="143" t="s">
        <v>133</v>
      </c>
    </row>
    <row r="597" spans="2:65" s="1" customFormat="1" ht="37.9" customHeight="1">
      <c r="B597" s="31"/>
      <c r="C597" s="123" t="s">
        <v>1009</v>
      </c>
      <c r="D597" s="123" t="s">
        <v>136</v>
      </c>
      <c r="E597" s="124" t="s">
        <v>1010</v>
      </c>
      <c r="F597" s="125" t="s">
        <v>1011</v>
      </c>
      <c r="G597" s="126" t="s">
        <v>168</v>
      </c>
      <c r="H597" s="127">
        <v>230.07</v>
      </c>
      <c r="I597" s="128"/>
      <c r="J597" s="129">
        <f>ROUND(I597*H597,2)</f>
        <v>0</v>
      </c>
      <c r="K597" s="130"/>
      <c r="L597" s="31"/>
      <c r="M597" s="131" t="s">
        <v>28</v>
      </c>
      <c r="N597" s="132" t="s">
        <v>46</v>
      </c>
      <c r="P597" s="133">
        <f>O597*H597</f>
        <v>0</v>
      </c>
      <c r="Q597" s="133">
        <v>0.000286</v>
      </c>
      <c r="R597" s="133">
        <f>Q597*H597</f>
        <v>0.06580002</v>
      </c>
      <c r="S597" s="133">
        <v>0</v>
      </c>
      <c r="T597" s="134">
        <f>S597*H597</f>
        <v>0</v>
      </c>
      <c r="AR597" s="135" t="s">
        <v>242</v>
      </c>
      <c r="AT597" s="135" t="s">
        <v>136</v>
      </c>
      <c r="AU597" s="135" t="s">
        <v>141</v>
      </c>
      <c r="AY597" s="16" t="s">
        <v>133</v>
      </c>
      <c r="BE597" s="136">
        <f>IF(N597="základní",J597,0)</f>
        <v>0</v>
      </c>
      <c r="BF597" s="136">
        <f>IF(N597="snížená",J597,0)</f>
        <v>0</v>
      </c>
      <c r="BG597" s="136">
        <f>IF(N597="zákl. přenesená",J597,0)</f>
        <v>0</v>
      </c>
      <c r="BH597" s="136">
        <f>IF(N597="sníž. přenesená",J597,0)</f>
        <v>0</v>
      </c>
      <c r="BI597" s="136">
        <f>IF(N597="nulová",J597,0)</f>
        <v>0</v>
      </c>
      <c r="BJ597" s="16" t="s">
        <v>141</v>
      </c>
      <c r="BK597" s="136">
        <f>ROUND(I597*H597,2)</f>
        <v>0</v>
      </c>
      <c r="BL597" s="16" t="s">
        <v>242</v>
      </c>
      <c r="BM597" s="135" t="s">
        <v>1012</v>
      </c>
    </row>
    <row r="598" spans="2:47" s="1" customFormat="1" ht="11.25">
      <c r="B598" s="31"/>
      <c r="D598" s="137" t="s">
        <v>143</v>
      </c>
      <c r="F598" s="138" t="s">
        <v>1013</v>
      </c>
      <c r="I598" s="139"/>
      <c r="L598" s="31"/>
      <c r="M598" s="140"/>
      <c r="T598" s="52"/>
      <c r="AT598" s="16" t="s">
        <v>143</v>
      </c>
      <c r="AU598" s="16" t="s">
        <v>141</v>
      </c>
    </row>
    <row r="599" spans="2:51" s="12" customFormat="1" ht="11.25">
      <c r="B599" s="141"/>
      <c r="D599" s="142" t="s">
        <v>145</v>
      </c>
      <c r="E599" s="143" t="s">
        <v>28</v>
      </c>
      <c r="F599" s="144" t="s">
        <v>176</v>
      </c>
      <c r="H599" s="145">
        <v>187.912</v>
      </c>
      <c r="I599" s="146"/>
      <c r="L599" s="141"/>
      <c r="M599" s="147"/>
      <c r="T599" s="148"/>
      <c r="AT599" s="143" t="s">
        <v>145</v>
      </c>
      <c r="AU599" s="143" t="s">
        <v>141</v>
      </c>
      <c r="AV599" s="12" t="s">
        <v>141</v>
      </c>
      <c r="AW599" s="12" t="s">
        <v>35</v>
      </c>
      <c r="AX599" s="12" t="s">
        <v>7</v>
      </c>
      <c r="AY599" s="143" t="s">
        <v>133</v>
      </c>
    </row>
    <row r="600" spans="2:51" s="12" customFormat="1" ht="11.25">
      <c r="B600" s="141"/>
      <c r="D600" s="142" t="s">
        <v>145</v>
      </c>
      <c r="E600" s="143" t="s">
        <v>28</v>
      </c>
      <c r="F600" s="144" t="s">
        <v>177</v>
      </c>
      <c r="H600" s="145">
        <v>-14.405</v>
      </c>
      <c r="I600" s="146"/>
      <c r="L600" s="141"/>
      <c r="M600" s="147"/>
      <c r="T600" s="148"/>
      <c r="AT600" s="143" t="s">
        <v>145</v>
      </c>
      <c r="AU600" s="143" t="s">
        <v>141</v>
      </c>
      <c r="AV600" s="12" t="s">
        <v>141</v>
      </c>
      <c r="AW600" s="12" t="s">
        <v>35</v>
      </c>
      <c r="AX600" s="12" t="s">
        <v>7</v>
      </c>
      <c r="AY600" s="143" t="s">
        <v>133</v>
      </c>
    </row>
    <row r="601" spans="2:51" s="12" customFormat="1" ht="11.25">
      <c r="B601" s="141"/>
      <c r="D601" s="142" t="s">
        <v>145</v>
      </c>
      <c r="E601" s="143" t="s">
        <v>28</v>
      </c>
      <c r="F601" s="144" t="s">
        <v>971</v>
      </c>
      <c r="H601" s="145">
        <v>8.008</v>
      </c>
      <c r="I601" s="146"/>
      <c r="L601" s="141"/>
      <c r="M601" s="147"/>
      <c r="T601" s="148"/>
      <c r="AT601" s="143" t="s">
        <v>145</v>
      </c>
      <c r="AU601" s="143" t="s">
        <v>141</v>
      </c>
      <c r="AV601" s="12" t="s">
        <v>141</v>
      </c>
      <c r="AW601" s="12" t="s">
        <v>35</v>
      </c>
      <c r="AX601" s="12" t="s">
        <v>7</v>
      </c>
      <c r="AY601" s="143" t="s">
        <v>133</v>
      </c>
    </row>
    <row r="602" spans="2:51" s="13" customFormat="1" ht="11.25">
      <c r="B602" s="149"/>
      <c r="D602" s="142" t="s">
        <v>145</v>
      </c>
      <c r="E602" s="150" t="s">
        <v>28</v>
      </c>
      <c r="F602" s="151" t="s">
        <v>183</v>
      </c>
      <c r="H602" s="150" t="s">
        <v>28</v>
      </c>
      <c r="I602" s="152"/>
      <c r="L602" s="149"/>
      <c r="M602" s="153"/>
      <c r="T602" s="154"/>
      <c r="AT602" s="150" t="s">
        <v>145</v>
      </c>
      <c r="AU602" s="150" t="s">
        <v>141</v>
      </c>
      <c r="AV602" s="13" t="s">
        <v>80</v>
      </c>
      <c r="AW602" s="13" t="s">
        <v>35</v>
      </c>
      <c r="AX602" s="13" t="s">
        <v>7</v>
      </c>
      <c r="AY602" s="150" t="s">
        <v>133</v>
      </c>
    </row>
    <row r="603" spans="2:51" s="12" customFormat="1" ht="11.25">
      <c r="B603" s="141"/>
      <c r="D603" s="142" t="s">
        <v>145</v>
      </c>
      <c r="E603" s="143" t="s">
        <v>28</v>
      </c>
      <c r="F603" s="144" t="s">
        <v>184</v>
      </c>
      <c r="H603" s="145">
        <v>45.988</v>
      </c>
      <c r="I603" s="146"/>
      <c r="L603" s="141"/>
      <c r="M603" s="147"/>
      <c r="T603" s="148"/>
      <c r="AT603" s="143" t="s">
        <v>145</v>
      </c>
      <c r="AU603" s="143" t="s">
        <v>141</v>
      </c>
      <c r="AV603" s="12" t="s">
        <v>141</v>
      </c>
      <c r="AW603" s="12" t="s">
        <v>35</v>
      </c>
      <c r="AX603" s="12" t="s">
        <v>7</v>
      </c>
      <c r="AY603" s="143" t="s">
        <v>133</v>
      </c>
    </row>
    <row r="604" spans="2:51" s="12" customFormat="1" ht="11.25">
      <c r="B604" s="141"/>
      <c r="D604" s="142" t="s">
        <v>145</v>
      </c>
      <c r="E604" s="143" t="s">
        <v>28</v>
      </c>
      <c r="F604" s="144" t="s">
        <v>972</v>
      </c>
      <c r="H604" s="145">
        <v>0.651</v>
      </c>
      <c r="I604" s="146"/>
      <c r="L604" s="141"/>
      <c r="M604" s="147"/>
      <c r="T604" s="148"/>
      <c r="AT604" s="143" t="s">
        <v>145</v>
      </c>
      <c r="AU604" s="143" t="s">
        <v>141</v>
      </c>
      <c r="AV604" s="12" t="s">
        <v>141</v>
      </c>
      <c r="AW604" s="12" t="s">
        <v>35</v>
      </c>
      <c r="AX604" s="12" t="s">
        <v>7</v>
      </c>
      <c r="AY604" s="143" t="s">
        <v>133</v>
      </c>
    </row>
    <row r="605" spans="2:51" s="12" customFormat="1" ht="11.25">
      <c r="B605" s="141"/>
      <c r="D605" s="142" t="s">
        <v>145</v>
      </c>
      <c r="E605" s="143" t="s">
        <v>28</v>
      </c>
      <c r="F605" s="144" t="s">
        <v>186</v>
      </c>
      <c r="H605" s="145">
        <v>1.916</v>
      </c>
      <c r="I605" s="146"/>
      <c r="L605" s="141"/>
      <c r="M605" s="147"/>
      <c r="T605" s="148"/>
      <c r="AT605" s="143" t="s">
        <v>145</v>
      </c>
      <c r="AU605" s="143" t="s">
        <v>141</v>
      </c>
      <c r="AV605" s="12" t="s">
        <v>141</v>
      </c>
      <c r="AW605" s="12" t="s">
        <v>35</v>
      </c>
      <c r="AX605" s="12" t="s">
        <v>7</v>
      </c>
      <c r="AY605" s="143" t="s">
        <v>133</v>
      </c>
    </row>
    <row r="606" spans="2:63" s="11" customFormat="1" ht="25.9" customHeight="1">
      <c r="B606" s="111"/>
      <c r="D606" s="112" t="s">
        <v>73</v>
      </c>
      <c r="E606" s="113" t="s">
        <v>249</v>
      </c>
      <c r="F606" s="113" t="s">
        <v>1014</v>
      </c>
      <c r="I606" s="114"/>
      <c r="J606" s="115">
        <f>BK606</f>
        <v>0</v>
      </c>
      <c r="L606" s="111"/>
      <c r="M606" s="116"/>
      <c r="P606" s="117">
        <f>P607</f>
        <v>0</v>
      </c>
      <c r="R606" s="117">
        <f>R607</f>
        <v>0</v>
      </c>
      <c r="T606" s="118">
        <f>T607</f>
        <v>0</v>
      </c>
      <c r="AR606" s="112" t="s">
        <v>134</v>
      </c>
      <c r="AT606" s="119" t="s">
        <v>73</v>
      </c>
      <c r="AU606" s="119" t="s">
        <v>7</v>
      </c>
      <c r="AY606" s="112" t="s">
        <v>133</v>
      </c>
      <c r="BK606" s="120">
        <f>BK607</f>
        <v>0</v>
      </c>
    </row>
    <row r="607" spans="2:63" s="11" customFormat="1" ht="22.9" customHeight="1">
      <c r="B607" s="111"/>
      <c r="D607" s="112" t="s">
        <v>73</v>
      </c>
      <c r="E607" s="121" t="s">
        <v>1015</v>
      </c>
      <c r="F607" s="121" t="s">
        <v>1016</v>
      </c>
      <c r="I607" s="114"/>
      <c r="J607" s="122">
        <f>BK607</f>
        <v>0</v>
      </c>
      <c r="L607" s="111"/>
      <c r="M607" s="116"/>
      <c r="P607" s="117">
        <f>SUM(P608:P609)</f>
        <v>0</v>
      </c>
      <c r="R607" s="117">
        <f>SUM(R608:R609)</f>
        <v>0</v>
      </c>
      <c r="T607" s="118">
        <f>SUM(T608:T609)</f>
        <v>0</v>
      </c>
      <c r="AR607" s="112" t="s">
        <v>134</v>
      </c>
      <c r="AT607" s="119" t="s">
        <v>73</v>
      </c>
      <c r="AU607" s="119" t="s">
        <v>80</v>
      </c>
      <c r="AY607" s="112" t="s">
        <v>133</v>
      </c>
      <c r="BK607" s="120">
        <f>SUM(BK608:BK609)</f>
        <v>0</v>
      </c>
    </row>
    <row r="608" spans="2:65" s="1" customFormat="1" ht="24.2" customHeight="1">
      <c r="B608" s="31"/>
      <c r="C608" s="123" t="s">
        <v>1017</v>
      </c>
      <c r="D608" s="123" t="s">
        <v>136</v>
      </c>
      <c r="E608" s="124" t="s">
        <v>1018</v>
      </c>
      <c r="F608" s="125" t="s">
        <v>1019</v>
      </c>
      <c r="G608" s="126" t="s">
        <v>1020</v>
      </c>
      <c r="H608" s="127">
        <v>1</v>
      </c>
      <c r="I608" s="128"/>
      <c r="J608" s="129">
        <f>ROUND(I608*H608,2)</f>
        <v>0</v>
      </c>
      <c r="K608" s="130"/>
      <c r="L608" s="31"/>
      <c r="M608" s="131" t="s">
        <v>28</v>
      </c>
      <c r="N608" s="132" t="s">
        <v>46</v>
      </c>
      <c r="P608" s="133">
        <f>O608*H608</f>
        <v>0</v>
      </c>
      <c r="Q608" s="133">
        <v>0</v>
      </c>
      <c r="R608" s="133">
        <f>Q608*H608</f>
        <v>0</v>
      </c>
      <c r="S608" s="133">
        <v>0</v>
      </c>
      <c r="T608" s="134">
        <f>S608*H608</f>
        <v>0</v>
      </c>
      <c r="AR608" s="135" t="s">
        <v>242</v>
      </c>
      <c r="AT608" s="135" t="s">
        <v>136</v>
      </c>
      <c r="AU608" s="135" t="s">
        <v>141</v>
      </c>
      <c r="AY608" s="16" t="s">
        <v>133</v>
      </c>
      <c r="BE608" s="136">
        <f>IF(N608="základní",J608,0)</f>
        <v>0</v>
      </c>
      <c r="BF608" s="136">
        <f>IF(N608="snížená",J608,0)</f>
        <v>0</v>
      </c>
      <c r="BG608" s="136">
        <f>IF(N608="zákl. přenesená",J608,0)</f>
        <v>0</v>
      </c>
      <c r="BH608" s="136">
        <f>IF(N608="sníž. přenesená",J608,0)</f>
        <v>0</v>
      </c>
      <c r="BI608" s="136">
        <f>IF(N608="nulová",J608,0)</f>
        <v>0</v>
      </c>
      <c r="BJ608" s="16" t="s">
        <v>141</v>
      </c>
      <c r="BK608" s="136">
        <f>ROUND(I608*H608,2)</f>
        <v>0</v>
      </c>
      <c r="BL608" s="16" t="s">
        <v>242</v>
      </c>
      <c r="BM608" s="135" t="s">
        <v>1021</v>
      </c>
    </row>
    <row r="609" spans="2:47" s="1" customFormat="1" ht="29.25">
      <c r="B609" s="31"/>
      <c r="D609" s="142" t="s">
        <v>721</v>
      </c>
      <c r="F609" s="166" t="s">
        <v>1022</v>
      </c>
      <c r="I609" s="139"/>
      <c r="L609" s="31"/>
      <c r="M609" s="140"/>
      <c r="T609" s="52"/>
      <c r="AT609" s="16" t="s">
        <v>721</v>
      </c>
      <c r="AU609" s="16" t="s">
        <v>141</v>
      </c>
    </row>
    <row r="610" spans="2:63" s="11" customFormat="1" ht="25.9" customHeight="1">
      <c r="B610" s="111"/>
      <c r="D610" s="112" t="s">
        <v>73</v>
      </c>
      <c r="E610" s="113" t="s">
        <v>1023</v>
      </c>
      <c r="F610" s="113" t="s">
        <v>1024</v>
      </c>
      <c r="I610" s="114"/>
      <c r="J610" s="115">
        <f>BK610</f>
        <v>0</v>
      </c>
      <c r="L610" s="111"/>
      <c r="M610" s="116"/>
      <c r="P610" s="117">
        <f>P611+P617+P620+P623+P625+P627</f>
        <v>0</v>
      </c>
      <c r="R610" s="117">
        <f>R611+R617+R620+R623+R625+R627</f>
        <v>0</v>
      </c>
      <c r="T610" s="118">
        <f>T611+T617+T620+T623+T625+T627</f>
        <v>0</v>
      </c>
      <c r="AR610" s="112" t="s">
        <v>165</v>
      </c>
      <c r="AT610" s="119" t="s">
        <v>73</v>
      </c>
      <c r="AU610" s="119" t="s">
        <v>7</v>
      </c>
      <c r="AY610" s="112" t="s">
        <v>133</v>
      </c>
      <c r="BK610" s="120">
        <f>BK611+BK617+BK620+BK623+BK625+BK627</f>
        <v>0</v>
      </c>
    </row>
    <row r="611" spans="2:63" s="11" customFormat="1" ht="22.9" customHeight="1">
      <c r="B611" s="111"/>
      <c r="D611" s="112" t="s">
        <v>73</v>
      </c>
      <c r="E611" s="121" t="s">
        <v>1025</v>
      </c>
      <c r="F611" s="121" t="s">
        <v>1026</v>
      </c>
      <c r="I611" s="114"/>
      <c r="J611" s="122">
        <f>BK611</f>
        <v>0</v>
      </c>
      <c r="L611" s="111"/>
      <c r="M611" s="116"/>
      <c r="P611" s="117">
        <f>SUM(P612:P616)</f>
        <v>0</v>
      </c>
      <c r="R611" s="117">
        <f>SUM(R612:R616)</f>
        <v>0</v>
      </c>
      <c r="T611" s="118">
        <f>SUM(T612:T616)</f>
        <v>0</v>
      </c>
      <c r="AR611" s="112" t="s">
        <v>165</v>
      </c>
      <c r="AT611" s="119" t="s">
        <v>73</v>
      </c>
      <c r="AU611" s="119" t="s">
        <v>80</v>
      </c>
      <c r="AY611" s="112" t="s">
        <v>133</v>
      </c>
      <c r="BK611" s="120">
        <f>SUM(BK612:BK616)</f>
        <v>0</v>
      </c>
    </row>
    <row r="612" spans="2:65" s="1" customFormat="1" ht="16.5" customHeight="1">
      <c r="B612" s="31"/>
      <c r="C612" s="123" t="s">
        <v>1027</v>
      </c>
      <c r="D612" s="123" t="s">
        <v>136</v>
      </c>
      <c r="E612" s="124" t="s">
        <v>1028</v>
      </c>
      <c r="F612" s="125" t="s">
        <v>1029</v>
      </c>
      <c r="G612" s="126" t="s">
        <v>1020</v>
      </c>
      <c r="H612" s="127">
        <v>1</v>
      </c>
      <c r="I612" s="128"/>
      <c r="J612" s="129">
        <f>ROUND(I612*H612,2)</f>
        <v>0</v>
      </c>
      <c r="K612" s="130"/>
      <c r="L612" s="31"/>
      <c r="M612" s="131" t="s">
        <v>28</v>
      </c>
      <c r="N612" s="132" t="s">
        <v>46</v>
      </c>
      <c r="P612" s="133">
        <f>O612*H612</f>
        <v>0</v>
      </c>
      <c r="Q612" s="133">
        <v>0</v>
      </c>
      <c r="R612" s="133">
        <f>Q612*H612</f>
        <v>0</v>
      </c>
      <c r="S612" s="133">
        <v>0</v>
      </c>
      <c r="T612" s="134">
        <f>S612*H612</f>
        <v>0</v>
      </c>
      <c r="AR612" s="135" t="s">
        <v>140</v>
      </c>
      <c r="AT612" s="135" t="s">
        <v>136</v>
      </c>
      <c r="AU612" s="135" t="s">
        <v>141</v>
      </c>
      <c r="AY612" s="16" t="s">
        <v>133</v>
      </c>
      <c r="BE612" s="136">
        <f>IF(N612="základní",J612,0)</f>
        <v>0</v>
      </c>
      <c r="BF612" s="136">
        <f>IF(N612="snížená",J612,0)</f>
        <v>0</v>
      </c>
      <c r="BG612" s="136">
        <f>IF(N612="zákl. přenesená",J612,0)</f>
        <v>0</v>
      </c>
      <c r="BH612" s="136">
        <f>IF(N612="sníž. přenesená",J612,0)</f>
        <v>0</v>
      </c>
      <c r="BI612" s="136">
        <f>IF(N612="nulová",J612,0)</f>
        <v>0</v>
      </c>
      <c r="BJ612" s="16" t="s">
        <v>141</v>
      </c>
      <c r="BK612" s="136">
        <f>ROUND(I612*H612,2)</f>
        <v>0</v>
      </c>
      <c r="BL612" s="16" t="s">
        <v>140</v>
      </c>
      <c r="BM612" s="135" t="s">
        <v>1030</v>
      </c>
    </row>
    <row r="613" spans="2:65" s="1" customFormat="1" ht="16.5" customHeight="1">
      <c r="B613" s="31"/>
      <c r="C613" s="123" t="s">
        <v>1031</v>
      </c>
      <c r="D613" s="123" t="s">
        <v>136</v>
      </c>
      <c r="E613" s="124" t="s">
        <v>1032</v>
      </c>
      <c r="F613" s="125" t="s">
        <v>1033</v>
      </c>
      <c r="G613" s="126" t="s">
        <v>1020</v>
      </c>
      <c r="H613" s="127">
        <v>1</v>
      </c>
      <c r="I613" s="128"/>
      <c r="J613" s="129">
        <f>ROUND(I613*H613,2)</f>
        <v>0</v>
      </c>
      <c r="K613" s="130"/>
      <c r="L613" s="31"/>
      <c r="M613" s="131" t="s">
        <v>28</v>
      </c>
      <c r="N613" s="132" t="s">
        <v>46</v>
      </c>
      <c r="P613" s="133">
        <f>O613*H613</f>
        <v>0</v>
      </c>
      <c r="Q613" s="133">
        <v>0</v>
      </c>
      <c r="R613" s="133">
        <f>Q613*H613</f>
        <v>0</v>
      </c>
      <c r="S613" s="133">
        <v>0</v>
      </c>
      <c r="T613" s="134">
        <f>S613*H613</f>
        <v>0</v>
      </c>
      <c r="AR613" s="135" t="s">
        <v>1034</v>
      </c>
      <c r="AT613" s="135" t="s">
        <v>136</v>
      </c>
      <c r="AU613" s="135" t="s">
        <v>141</v>
      </c>
      <c r="AY613" s="16" t="s">
        <v>133</v>
      </c>
      <c r="BE613" s="136">
        <f>IF(N613="základní",J613,0)</f>
        <v>0</v>
      </c>
      <c r="BF613" s="136">
        <f>IF(N613="snížená",J613,0)</f>
        <v>0</v>
      </c>
      <c r="BG613" s="136">
        <f>IF(N613="zákl. přenesená",J613,0)</f>
        <v>0</v>
      </c>
      <c r="BH613" s="136">
        <f>IF(N613="sníž. přenesená",J613,0)</f>
        <v>0</v>
      </c>
      <c r="BI613" s="136">
        <f>IF(N613="nulová",J613,0)</f>
        <v>0</v>
      </c>
      <c r="BJ613" s="16" t="s">
        <v>141</v>
      </c>
      <c r="BK613" s="136">
        <f>ROUND(I613*H613,2)</f>
        <v>0</v>
      </c>
      <c r="BL613" s="16" t="s">
        <v>1034</v>
      </c>
      <c r="BM613" s="135" t="s">
        <v>1035</v>
      </c>
    </row>
    <row r="614" spans="2:47" s="1" customFormat="1" ht="19.5">
      <c r="B614" s="31"/>
      <c r="D614" s="142" t="s">
        <v>721</v>
      </c>
      <c r="F614" s="166" t="s">
        <v>1036</v>
      </c>
      <c r="I614" s="139"/>
      <c r="L614" s="31"/>
      <c r="M614" s="140"/>
      <c r="T614" s="52"/>
      <c r="AT614" s="16" t="s">
        <v>721</v>
      </c>
      <c r="AU614" s="16" t="s">
        <v>141</v>
      </c>
    </row>
    <row r="615" spans="2:65" s="1" customFormat="1" ht="16.5" customHeight="1">
      <c r="B615" s="31"/>
      <c r="C615" s="123" t="s">
        <v>1037</v>
      </c>
      <c r="D615" s="123" t="s">
        <v>136</v>
      </c>
      <c r="E615" s="124" t="s">
        <v>1038</v>
      </c>
      <c r="F615" s="125" t="s">
        <v>1039</v>
      </c>
      <c r="G615" s="126" t="s">
        <v>1020</v>
      </c>
      <c r="H615" s="127">
        <v>1</v>
      </c>
      <c r="I615" s="128"/>
      <c r="J615" s="129">
        <f>ROUND(I615*H615,2)</f>
        <v>0</v>
      </c>
      <c r="K615" s="130"/>
      <c r="L615" s="31"/>
      <c r="M615" s="131" t="s">
        <v>28</v>
      </c>
      <c r="N615" s="132" t="s">
        <v>46</v>
      </c>
      <c r="P615" s="133">
        <f>O615*H615</f>
        <v>0</v>
      </c>
      <c r="Q615" s="133">
        <v>0</v>
      </c>
      <c r="R615" s="133">
        <f>Q615*H615</f>
        <v>0</v>
      </c>
      <c r="S615" s="133">
        <v>0</v>
      </c>
      <c r="T615" s="134">
        <f>S615*H615</f>
        <v>0</v>
      </c>
      <c r="AR615" s="135" t="s">
        <v>1034</v>
      </c>
      <c r="AT615" s="135" t="s">
        <v>136</v>
      </c>
      <c r="AU615" s="135" t="s">
        <v>141</v>
      </c>
      <c r="AY615" s="16" t="s">
        <v>133</v>
      </c>
      <c r="BE615" s="136">
        <f>IF(N615="základní",J615,0)</f>
        <v>0</v>
      </c>
      <c r="BF615" s="136">
        <f>IF(N615="snížená",J615,0)</f>
        <v>0</v>
      </c>
      <c r="BG615" s="136">
        <f>IF(N615="zákl. přenesená",J615,0)</f>
        <v>0</v>
      </c>
      <c r="BH615" s="136">
        <f>IF(N615="sníž. přenesená",J615,0)</f>
        <v>0</v>
      </c>
      <c r="BI615" s="136">
        <f>IF(N615="nulová",J615,0)</f>
        <v>0</v>
      </c>
      <c r="BJ615" s="16" t="s">
        <v>141</v>
      </c>
      <c r="BK615" s="136">
        <f>ROUND(I615*H615,2)</f>
        <v>0</v>
      </c>
      <c r="BL615" s="16" t="s">
        <v>1034</v>
      </c>
      <c r="BM615" s="135" t="s">
        <v>1040</v>
      </c>
    </row>
    <row r="616" spans="2:65" s="1" customFormat="1" ht="24.95" customHeight="1">
      <c r="B616" s="31"/>
      <c r="C616" s="123" t="s">
        <v>1041</v>
      </c>
      <c r="D616" s="123" t="s">
        <v>136</v>
      </c>
      <c r="E616" s="124" t="s">
        <v>1042</v>
      </c>
      <c r="F616" s="125" t="s">
        <v>1043</v>
      </c>
      <c r="G616" s="126" t="s">
        <v>1020</v>
      </c>
      <c r="H616" s="127">
        <v>1</v>
      </c>
      <c r="I616" s="128"/>
      <c r="J616" s="129">
        <f>ROUND(I616*H616,2)</f>
        <v>0</v>
      </c>
      <c r="K616" s="130"/>
      <c r="L616" s="31"/>
      <c r="M616" s="131" t="s">
        <v>28</v>
      </c>
      <c r="N616" s="132" t="s">
        <v>46</v>
      </c>
      <c r="P616" s="133">
        <f>O616*H616</f>
        <v>0</v>
      </c>
      <c r="Q616" s="133">
        <v>0</v>
      </c>
      <c r="R616" s="133">
        <f>Q616*H616</f>
        <v>0</v>
      </c>
      <c r="S616" s="133">
        <v>0</v>
      </c>
      <c r="T616" s="134">
        <f>S616*H616</f>
        <v>0</v>
      </c>
      <c r="AR616" s="135" t="s">
        <v>1034</v>
      </c>
      <c r="AT616" s="135" t="s">
        <v>136</v>
      </c>
      <c r="AU616" s="135" t="s">
        <v>141</v>
      </c>
      <c r="AY616" s="16" t="s">
        <v>133</v>
      </c>
      <c r="BE616" s="136">
        <f>IF(N616="základní",J616,0)</f>
        <v>0</v>
      </c>
      <c r="BF616" s="136">
        <f>IF(N616="snížená",J616,0)</f>
        <v>0</v>
      </c>
      <c r="BG616" s="136">
        <f>IF(N616="zákl. přenesená",J616,0)</f>
        <v>0</v>
      </c>
      <c r="BH616" s="136">
        <f>IF(N616="sníž. přenesená",J616,0)</f>
        <v>0</v>
      </c>
      <c r="BI616" s="136">
        <f>IF(N616="nulová",J616,0)</f>
        <v>0</v>
      </c>
      <c r="BJ616" s="16" t="s">
        <v>141</v>
      </c>
      <c r="BK616" s="136">
        <f>ROUND(I616*H616,2)</f>
        <v>0</v>
      </c>
      <c r="BL616" s="16" t="s">
        <v>1034</v>
      </c>
      <c r="BM616" s="135" t="s">
        <v>1044</v>
      </c>
    </row>
    <row r="617" spans="2:63" s="11" customFormat="1" ht="22.9" customHeight="1">
      <c r="B617" s="111"/>
      <c r="D617" s="112" t="s">
        <v>73</v>
      </c>
      <c r="E617" s="121" t="s">
        <v>1045</v>
      </c>
      <c r="F617" s="121" t="s">
        <v>1046</v>
      </c>
      <c r="I617" s="114"/>
      <c r="J617" s="122">
        <f>BK617</f>
        <v>0</v>
      </c>
      <c r="L617" s="111"/>
      <c r="M617" s="116"/>
      <c r="P617" s="117">
        <f>SUM(P618:P619)</f>
        <v>0</v>
      </c>
      <c r="R617" s="117">
        <f>SUM(R618:R619)</f>
        <v>0</v>
      </c>
      <c r="T617" s="118">
        <f>SUM(T618:T619)</f>
        <v>0</v>
      </c>
      <c r="AR617" s="112" t="s">
        <v>165</v>
      </c>
      <c r="AT617" s="119" t="s">
        <v>73</v>
      </c>
      <c r="AU617" s="119" t="s">
        <v>80</v>
      </c>
      <c r="AY617" s="112" t="s">
        <v>133</v>
      </c>
      <c r="BK617" s="120">
        <f>SUM(BK618:BK619)</f>
        <v>0</v>
      </c>
    </row>
    <row r="618" spans="2:65" s="1" customFormat="1" ht="16.5" customHeight="1">
      <c r="B618" s="31"/>
      <c r="C618" s="123" t="s">
        <v>1047</v>
      </c>
      <c r="D618" s="123" t="s">
        <v>136</v>
      </c>
      <c r="E618" s="124" t="s">
        <v>1048</v>
      </c>
      <c r="F618" s="125" t="s">
        <v>1049</v>
      </c>
      <c r="G618" s="126" t="s">
        <v>1020</v>
      </c>
      <c r="H618" s="127">
        <v>1</v>
      </c>
      <c r="I618" s="128"/>
      <c r="J618" s="129">
        <f>ROUND(I618*H618,2)</f>
        <v>0</v>
      </c>
      <c r="K618" s="130"/>
      <c r="L618" s="31"/>
      <c r="M618" s="131" t="s">
        <v>28</v>
      </c>
      <c r="N618" s="132" t="s">
        <v>46</v>
      </c>
      <c r="P618" s="133">
        <f>O618*H618</f>
        <v>0</v>
      </c>
      <c r="Q618" s="133">
        <v>0</v>
      </c>
      <c r="R618" s="133">
        <f>Q618*H618</f>
        <v>0</v>
      </c>
      <c r="S618" s="133">
        <v>0</v>
      </c>
      <c r="T618" s="134">
        <f>S618*H618</f>
        <v>0</v>
      </c>
      <c r="AR618" s="135" t="s">
        <v>140</v>
      </c>
      <c r="AT618" s="135" t="s">
        <v>136</v>
      </c>
      <c r="AU618" s="135" t="s">
        <v>141</v>
      </c>
      <c r="AY618" s="16" t="s">
        <v>133</v>
      </c>
      <c r="BE618" s="136">
        <f>IF(N618="základní",J618,0)</f>
        <v>0</v>
      </c>
      <c r="BF618" s="136">
        <f>IF(N618="snížená",J618,0)</f>
        <v>0</v>
      </c>
      <c r="BG618" s="136">
        <f>IF(N618="zákl. přenesená",J618,0)</f>
        <v>0</v>
      </c>
      <c r="BH618" s="136">
        <f>IF(N618="sníž. přenesená",J618,0)</f>
        <v>0</v>
      </c>
      <c r="BI618" s="136">
        <f>IF(N618="nulová",J618,0)</f>
        <v>0</v>
      </c>
      <c r="BJ618" s="16" t="s">
        <v>141</v>
      </c>
      <c r="BK618" s="136">
        <f>ROUND(I618*H618,2)</f>
        <v>0</v>
      </c>
      <c r="BL618" s="16" t="s">
        <v>140</v>
      </c>
      <c r="BM618" s="135" t="s">
        <v>1050</v>
      </c>
    </row>
    <row r="619" spans="2:65" s="1" customFormat="1" ht="16.5" customHeight="1">
      <c r="B619" s="31"/>
      <c r="C619" s="123" t="s">
        <v>1051</v>
      </c>
      <c r="D619" s="123" t="s">
        <v>136</v>
      </c>
      <c r="E619" s="124" t="s">
        <v>1052</v>
      </c>
      <c r="F619" s="125" t="s">
        <v>1053</v>
      </c>
      <c r="G619" s="126" t="s">
        <v>1020</v>
      </c>
      <c r="H619" s="127">
        <v>1</v>
      </c>
      <c r="I619" s="128"/>
      <c r="J619" s="129">
        <f>ROUND(I619*H619,2)</f>
        <v>0</v>
      </c>
      <c r="K619" s="130"/>
      <c r="L619" s="31"/>
      <c r="M619" s="131" t="s">
        <v>28</v>
      </c>
      <c r="N619" s="132" t="s">
        <v>46</v>
      </c>
      <c r="P619" s="133">
        <f>O619*H619</f>
        <v>0</v>
      </c>
      <c r="Q619" s="133">
        <v>0</v>
      </c>
      <c r="R619" s="133">
        <f>Q619*H619</f>
        <v>0</v>
      </c>
      <c r="S619" s="133">
        <v>0</v>
      </c>
      <c r="T619" s="134">
        <f>S619*H619</f>
        <v>0</v>
      </c>
      <c r="AR619" s="135" t="s">
        <v>140</v>
      </c>
      <c r="AT619" s="135" t="s">
        <v>136</v>
      </c>
      <c r="AU619" s="135" t="s">
        <v>141</v>
      </c>
      <c r="AY619" s="16" t="s">
        <v>133</v>
      </c>
      <c r="BE619" s="136">
        <f>IF(N619="základní",J619,0)</f>
        <v>0</v>
      </c>
      <c r="BF619" s="136">
        <f>IF(N619="snížená",J619,0)</f>
        <v>0</v>
      </c>
      <c r="BG619" s="136">
        <f>IF(N619="zákl. přenesená",J619,0)</f>
        <v>0</v>
      </c>
      <c r="BH619" s="136">
        <f>IF(N619="sníž. přenesená",J619,0)</f>
        <v>0</v>
      </c>
      <c r="BI619" s="136">
        <f>IF(N619="nulová",J619,0)</f>
        <v>0</v>
      </c>
      <c r="BJ619" s="16" t="s">
        <v>141</v>
      </c>
      <c r="BK619" s="136">
        <f>ROUND(I619*H619,2)</f>
        <v>0</v>
      </c>
      <c r="BL619" s="16" t="s">
        <v>140</v>
      </c>
      <c r="BM619" s="135" t="s">
        <v>1054</v>
      </c>
    </row>
    <row r="620" spans="2:63" s="11" customFormat="1" ht="22.9" customHeight="1">
      <c r="B620" s="111"/>
      <c r="D620" s="112" t="s">
        <v>73</v>
      </c>
      <c r="E620" s="121" t="s">
        <v>1055</v>
      </c>
      <c r="F620" s="121" t="s">
        <v>1056</v>
      </c>
      <c r="I620" s="114"/>
      <c r="J620" s="122">
        <f>BK620</f>
        <v>0</v>
      </c>
      <c r="L620" s="111"/>
      <c r="M620" s="116"/>
      <c r="P620" s="117">
        <f>SUM(P621:P622)</f>
        <v>0</v>
      </c>
      <c r="R620" s="117">
        <f>SUM(R621:R622)</f>
        <v>0</v>
      </c>
      <c r="T620" s="118">
        <f>SUM(T621:T622)</f>
        <v>0</v>
      </c>
      <c r="AR620" s="112" t="s">
        <v>165</v>
      </c>
      <c r="AT620" s="119" t="s">
        <v>73</v>
      </c>
      <c r="AU620" s="119" t="s">
        <v>80</v>
      </c>
      <c r="AY620" s="112" t="s">
        <v>133</v>
      </c>
      <c r="BK620" s="120">
        <f>SUM(BK621:BK622)</f>
        <v>0</v>
      </c>
    </row>
    <row r="621" spans="2:65" s="1" customFormat="1" ht="38.65" customHeight="1">
      <c r="B621" s="31"/>
      <c r="C621" s="123" t="s">
        <v>1057</v>
      </c>
      <c r="D621" s="123" t="s">
        <v>136</v>
      </c>
      <c r="E621" s="124" t="s">
        <v>1058</v>
      </c>
      <c r="F621" s="125" t="s">
        <v>1059</v>
      </c>
      <c r="G621" s="126" t="s">
        <v>1020</v>
      </c>
      <c r="H621" s="127">
        <v>1</v>
      </c>
      <c r="I621" s="128"/>
      <c r="J621" s="129">
        <f>ROUND(I621*H621,2)</f>
        <v>0</v>
      </c>
      <c r="K621" s="130"/>
      <c r="L621" s="31"/>
      <c r="M621" s="131" t="s">
        <v>28</v>
      </c>
      <c r="N621" s="132" t="s">
        <v>46</v>
      </c>
      <c r="P621" s="133">
        <f>O621*H621</f>
        <v>0</v>
      </c>
      <c r="Q621" s="133">
        <v>0</v>
      </c>
      <c r="R621" s="133">
        <f>Q621*H621</f>
        <v>0</v>
      </c>
      <c r="S621" s="133">
        <v>0</v>
      </c>
      <c r="T621" s="134">
        <f>S621*H621</f>
        <v>0</v>
      </c>
      <c r="AR621" s="135" t="s">
        <v>1034</v>
      </c>
      <c r="AT621" s="135" t="s">
        <v>136</v>
      </c>
      <c r="AU621" s="135" t="s">
        <v>141</v>
      </c>
      <c r="AY621" s="16" t="s">
        <v>133</v>
      </c>
      <c r="BE621" s="136">
        <f>IF(N621="základní",J621,0)</f>
        <v>0</v>
      </c>
      <c r="BF621" s="136">
        <f>IF(N621="snížená",J621,0)</f>
        <v>0</v>
      </c>
      <c r="BG621" s="136">
        <f>IF(N621="zákl. přenesená",J621,0)</f>
        <v>0</v>
      </c>
      <c r="BH621" s="136">
        <f>IF(N621="sníž. přenesená",J621,0)</f>
        <v>0</v>
      </c>
      <c r="BI621" s="136">
        <f>IF(N621="nulová",J621,0)</f>
        <v>0</v>
      </c>
      <c r="BJ621" s="16" t="s">
        <v>141</v>
      </c>
      <c r="BK621" s="136">
        <f>ROUND(I621*H621,2)</f>
        <v>0</v>
      </c>
      <c r="BL621" s="16" t="s">
        <v>1034</v>
      </c>
      <c r="BM621" s="135" t="s">
        <v>1060</v>
      </c>
    </row>
    <row r="622" spans="2:65" s="1" customFormat="1" ht="24.95" customHeight="1">
      <c r="B622" s="31"/>
      <c r="C622" s="123" t="s">
        <v>1061</v>
      </c>
      <c r="D622" s="123" t="s">
        <v>136</v>
      </c>
      <c r="E622" s="124" t="s">
        <v>1062</v>
      </c>
      <c r="F622" s="125" t="s">
        <v>1063</v>
      </c>
      <c r="G622" s="126" t="s">
        <v>1020</v>
      </c>
      <c r="H622" s="127">
        <v>1</v>
      </c>
      <c r="I622" s="128"/>
      <c r="J622" s="129">
        <f>ROUND(I622*H622,2)</f>
        <v>0</v>
      </c>
      <c r="K622" s="130"/>
      <c r="L622" s="31"/>
      <c r="M622" s="131" t="s">
        <v>28</v>
      </c>
      <c r="N622" s="132" t="s">
        <v>46</v>
      </c>
      <c r="P622" s="133">
        <f>O622*H622</f>
        <v>0</v>
      </c>
      <c r="Q622" s="133">
        <v>0</v>
      </c>
      <c r="R622" s="133">
        <f>Q622*H622</f>
        <v>0</v>
      </c>
      <c r="S622" s="133">
        <v>0</v>
      </c>
      <c r="T622" s="134">
        <f>S622*H622</f>
        <v>0</v>
      </c>
      <c r="AR622" s="135" t="s">
        <v>1034</v>
      </c>
      <c r="AT622" s="135" t="s">
        <v>136</v>
      </c>
      <c r="AU622" s="135" t="s">
        <v>141</v>
      </c>
      <c r="AY622" s="16" t="s">
        <v>133</v>
      </c>
      <c r="BE622" s="136">
        <f>IF(N622="základní",J622,0)</f>
        <v>0</v>
      </c>
      <c r="BF622" s="136">
        <f>IF(N622="snížená",J622,0)</f>
        <v>0</v>
      </c>
      <c r="BG622" s="136">
        <f>IF(N622="zákl. přenesená",J622,0)</f>
        <v>0</v>
      </c>
      <c r="BH622" s="136">
        <f>IF(N622="sníž. přenesená",J622,0)</f>
        <v>0</v>
      </c>
      <c r="BI622" s="136">
        <f>IF(N622="nulová",J622,0)</f>
        <v>0</v>
      </c>
      <c r="BJ622" s="16" t="s">
        <v>141</v>
      </c>
      <c r="BK622" s="136">
        <f>ROUND(I622*H622,2)</f>
        <v>0</v>
      </c>
      <c r="BL622" s="16" t="s">
        <v>1034</v>
      </c>
      <c r="BM622" s="135" t="s">
        <v>1064</v>
      </c>
    </row>
    <row r="623" spans="2:63" s="11" customFormat="1" ht="22.9" customHeight="1">
      <c r="B623" s="111"/>
      <c r="D623" s="112" t="s">
        <v>73</v>
      </c>
      <c r="E623" s="121" t="s">
        <v>1065</v>
      </c>
      <c r="F623" s="121" t="s">
        <v>1066</v>
      </c>
      <c r="I623" s="114"/>
      <c r="J623" s="122">
        <f>BK623</f>
        <v>0</v>
      </c>
      <c r="L623" s="111"/>
      <c r="M623" s="116"/>
      <c r="P623" s="117">
        <f>P624</f>
        <v>0</v>
      </c>
      <c r="R623" s="117">
        <f>R624</f>
        <v>0</v>
      </c>
      <c r="T623" s="118">
        <f>T624</f>
        <v>0</v>
      </c>
      <c r="AR623" s="112" t="s">
        <v>165</v>
      </c>
      <c r="AT623" s="119" t="s">
        <v>73</v>
      </c>
      <c r="AU623" s="119" t="s">
        <v>80</v>
      </c>
      <c r="AY623" s="112" t="s">
        <v>133</v>
      </c>
      <c r="BK623" s="120">
        <f>BK624</f>
        <v>0</v>
      </c>
    </row>
    <row r="624" spans="2:65" s="1" customFormat="1" ht="16.5" customHeight="1">
      <c r="B624" s="31"/>
      <c r="C624" s="123" t="s">
        <v>1067</v>
      </c>
      <c r="D624" s="123" t="s">
        <v>136</v>
      </c>
      <c r="E624" s="124" t="s">
        <v>1068</v>
      </c>
      <c r="F624" s="125" t="s">
        <v>1066</v>
      </c>
      <c r="G624" s="126" t="s">
        <v>692</v>
      </c>
      <c r="H624" s="127">
        <v>1</v>
      </c>
      <c r="I624" s="128"/>
      <c r="J624" s="129">
        <f>ROUND(I624*H624,2)</f>
        <v>0</v>
      </c>
      <c r="K624" s="130"/>
      <c r="L624" s="31"/>
      <c r="M624" s="131" t="s">
        <v>28</v>
      </c>
      <c r="N624" s="132" t="s">
        <v>46</v>
      </c>
      <c r="P624" s="133">
        <f>O624*H624</f>
        <v>0</v>
      </c>
      <c r="Q624" s="133">
        <v>0</v>
      </c>
      <c r="R624" s="133">
        <f>Q624*H624</f>
        <v>0</v>
      </c>
      <c r="S624" s="133">
        <v>0</v>
      </c>
      <c r="T624" s="134">
        <f>S624*H624</f>
        <v>0</v>
      </c>
      <c r="AR624" s="135" t="s">
        <v>1034</v>
      </c>
      <c r="AT624" s="135" t="s">
        <v>136</v>
      </c>
      <c r="AU624" s="135" t="s">
        <v>141</v>
      </c>
      <c r="AY624" s="16" t="s">
        <v>133</v>
      </c>
      <c r="BE624" s="136">
        <f>IF(N624="základní",J624,0)</f>
        <v>0</v>
      </c>
      <c r="BF624" s="136">
        <f>IF(N624="snížená",J624,0)</f>
        <v>0</v>
      </c>
      <c r="BG624" s="136">
        <f>IF(N624="zákl. přenesená",J624,0)</f>
        <v>0</v>
      </c>
      <c r="BH624" s="136">
        <f>IF(N624="sníž. přenesená",J624,0)</f>
        <v>0</v>
      </c>
      <c r="BI624" s="136">
        <f>IF(N624="nulová",J624,0)</f>
        <v>0</v>
      </c>
      <c r="BJ624" s="16" t="s">
        <v>141</v>
      </c>
      <c r="BK624" s="136">
        <f>ROUND(I624*H624,2)</f>
        <v>0</v>
      </c>
      <c r="BL624" s="16" t="s">
        <v>1034</v>
      </c>
      <c r="BM624" s="135" t="s">
        <v>1069</v>
      </c>
    </row>
    <row r="625" spans="2:63" s="11" customFormat="1" ht="22.9" customHeight="1">
      <c r="B625" s="111"/>
      <c r="D625" s="112" t="s">
        <v>73</v>
      </c>
      <c r="E625" s="121" t="s">
        <v>1070</v>
      </c>
      <c r="F625" s="121" t="s">
        <v>1071</v>
      </c>
      <c r="I625" s="114"/>
      <c r="J625" s="122">
        <f>BK625</f>
        <v>0</v>
      </c>
      <c r="L625" s="111"/>
      <c r="M625" s="116"/>
      <c r="P625" s="117">
        <f>P626</f>
        <v>0</v>
      </c>
      <c r="R625" s="117">
        <f>R626</f>
        <v>0</v>
      </c>
      <c r="T625" s="118">
        <f>T626</f>
        <v>0</v>
      </c>
      <c r="AR625" s="112" t="s">
        <v>165</v>
      </c>
      <c r="AT625" s="119" t="s">
        <v>73</v>
      </c>
      <c r="AU625" s="119" t="s">
        <v>80</v>
      </c>
      <c r="AY625" s="112" t="s">
        <v>133</v>
      </c>
      <c r="BK625" s="120">
        <f>BK626</f>
        <v>0</v>
      </c>
    </row>
    <row r="626" spans="2:65" s="1" customFormat="1" ht="16.5" customHeight="1">
      <c r="B626" s="31"/>
      <c r="C626" s="123" t="s">
        <v>1072</v>
      </c>
      <c r="D626" s="123" t="s">
        <v>136</v>
      </c>
      <c r="E626" s="124" t="s">
        <v>1073</v>
      </c>
      <c r="F626" s="125" t="s">
        <v>1071</v>
      </c>
      <c r="G626" s="126" t="s">
        <v>692</v>
      </c>
      <c r="H626" s="127">
        <v>1</v>
      </c>
      <c r="I626" s="128"/>
      <c r="J626" s="129">
        <f>ROUND(I626*H626,2)</f>
        <v>0</v>
      </c>
      <c r="K626" s="130"/>
      <c r="L626" s="31"/>
      <c r="M626" s="131" t="s">
        <v>28</v>
      </c>
      <c r="N626" s="132" t="s">
        <v>46</v>
      </c>
      <c r="P626" s="133">
        <f>O626*H626</f>
        <v>0</v>
      </c>
      <c r="Q626" s="133">
        <v>0</v>
      </c>
      <c r="R626" s="133">
        <f>Q626*H626</f>
        <v>0</v>
      </c>
      <c r="S626" s="133">
        <v>0</v>
      </c>
      <c r="T626" s="134">
        <f>S626*H626</f>
        <v>0</v>
      </c>
      <c r="AR626" s="135" t="s">
        <v>1034</v>
      </c>
      <c r="AT626" s="135" t="s">
        <v>136</v>
      </c>
      <c r="AU626" s="135" t="s">
        <v>141</v>
      </c>
      <c r="AY626" s="16" t="s">
        <v>133</v>
      </c>
      <c r="BE626" s="136">
        <f>IF(N626="základní",J626,0)</f>
        <v>0</v>
      </c>
      <c r="BF626" s="136">
        <f>IF(N626="snížená",J626,0)</f>
        <v>0</v>
      </c>
      <c r="BG626" s="136">
        <f>IF(N626="zákl. přenesená",J626,0)</f>
        <v>0</v>
      </c>
      <c r="BH626" s="136">
        <f>IF(N626="sníž. přenesená",J626,0)</f>
        <v>0</v>
      </c>
      <c r="BI626" s="136">
        <f>IF(N626="nulová",J626,0)</f>
        <v>0</v>
      </c>
      <c r="BJ626" s="16" t="s">
        <v>141</v>
      </c>
      <c r="BK626" s="136">
        <f>ROUND(I626*H626,2)</f>
        <v>0</v>
      </c>
      <c r="BL626" s="16" t="s">
        <v>1034</v>
      </c>
      <c r="BM626" s="135" t="s">
        <v>1074</v>
      </c>
    </row>
    <row r="627" spans="2:63" s="11" customFormat="1" ht="22.9" customHeight="1">
      <c r="B627" s="111"/>
      <c r="D627" s="112" t="s">
        <v>73</v>
      </c>
      <c r="E627" s="121" t="s">
        <v>1075</v>
      </c>
      <c r="F627" s="121" t="s">
        <v>1076</v>
      </c>
      <c r="I627" s="114"/>
      <c r="J627" s="122">
        <f>BK627</f>
        <v>0</v>
      </c>
      <c r="L627" s="111"/>
      <c r="M627" s="116"/>
      <c r="P627" s="117">
        <f>SUM(P628:P629)</f>
        <v>0</v>
      </c>
      <c r="R627" s="117">
        <f>SUM(R628:R629)</f>
        <v>0</v>
      </c>
      <c r="T627" s="118">
        <f>SUM(T628:T629)</f>
        <v>0</v>
      </c>
      <c r="AR627" s="112" t="s">
        <v>165</v>
      </c>
      <c r="AT627" s="119" t="s">
        <v>73</v>
      </c>
      <c r="AU627" s="119" t="s">
        <v>80</v>
      </c>
      <c r="AY627" s="112" t="s">
        <v>133</v>
      </c>
      <c r="BK627" s="120">
        <f>SUM(BK628:BK629)</f>
        <v>0</v>
      </c>
    </row>
    <row r="628" spans="2:65" s="1" customFormat="1" ht="16.5" customHeight="1">
      <c r="B628" s="31"/>
      <c r="C628" s="123" t="s">
        <v>1077</v>
      </c>
      <c r="D628" s="123" t="s">
        <v>136</v>
      </c>
      <c r="E628" s="124" t="s">
        <v>1078</v>
      </c>
      <c r="F628" s="125" t="s">
        <v>1079</v>
      </c>
      <c r="G628" s="126" t="s">
        <v>1080</v>
      </c>
      <c r="H628" s="127">
        <v>60</v>
      </c>
      <c r="I628" s="128"/>
      <c r="J628" s="129">
        <f>ROUND(I628*H628,2)</f>
        <v>0</v>
      </c>
      <c r="K628" s="130"/>
      <c r="L628" s="31"/>
      <c r="M628" s="131" t="s">
        <v>28</v>
      </c>
      <c r="N628" s="132" t="s">
        <v>46</v>
      </c>
      <c r="P628" s="133">
        <f>O628*H628</f>
        <v>0</v>
      </c>
      <c r="Q628" s="133">
        <v>0</v>
      </c>
      <c r="R628" s="133">
        <f>Q628*H628</f>
        <v>0</v>
      </c>
      <c r="S628" s="133">
        <v>0</v>
      </c>
      <c r="T628" s="134">
        <f>S628*H628</f>
        <v>0</v>
      </c>
      <c r="AR628" s="135" t="s">
        <v>140</v>
      </c>
      <c r="AT628" s="135" t="s">
        <v>136</v>
      </c>
      <c r="AU628" s="135" t="s">
        <v>141</v>
      </c>
      <c r="AY628" s="16" t="s">
        <v>133</v>
      </c>
      <c r="BE628" s="136">
        <f>IF(N628="základní",J628,0)</f>
        <v>0</v>
      </c>
      <c r="BF628" s="136">
        <f>IF(N628="snížená",J628,0)</f>
        <v>0</v>
      </c>
      <c r="BG628" s="136">
        <f>IF(N628="zákl. přenesená",J628,0)</f>
        <v>0</v>
      </c>
      <c r="BH628" s="136">
        <f>IF(N628="sníž. přenesená",J628,0)</f>
        <v>0</v>
      </c>
      <c r="BI628" s="136">
        <f>IF(N628="nulová",J628,0)</f>
        <v>0</v>
      </c>
      <c r="BJ628" s="16" t="s">
        <v>141</v>
      </c>
      <c r="BK628" s="136">
        <f>ROUND(I628*H628,2)</f>
        <v>0</v>
      </c>
      <c r="BL628" s="16" t="s">
        <v>140</v>
      </c>
      <c r="BM628" s="135" t="s">
        <v>1081</v>
      </c>
    </row>
    <row r="629" spans="2:65" s="1" customFormat="1" ht="16.5" customHeight="1">
      <c r="B629" s="31"/>
      <c r="C629" s="123" t="s">
        <v>1082</v>
      </c>
      <c r="D629" s="123" t="s">
        <v>136</v>
      </c>
      <c r="E629" s="124" t="s">
        <v>1083</v>
      </c>
      <c r="F629" s="125" t="s">
        <v>1084</v>
      </c>
      <c r="G629" s="126" t="s">
        <v>1080</v>
      </c>
      <c r="H629" s="127">
        <v>3</v>
      </c>
      <c r="I629" s="128"/>
      <c r="J629" s="129">
        <f>ROUND(I629*H629,2)</f>
        <v>0</v>
      </c>
      <c r="K629" s="130"/>
      <c r="L629" s="31"/>
      <c r="M629" s="167" t="s">
        <v>28</v>
      </c>
      <c r="N629" s="168" t="s">
        <v>46</v>
      </c>
      <c r="O629" s="169"/>
      <c r="P629" s="170">
        <f>O629*H629</f>
        <v>0</v>
      </c>
      <c r="Q629" s="170">
        <v>0</v>
      </c>
      <c r="R629" s="170">
        <f>Q629*H629</f>
        <v>0</v>
      </c>
      <c r="S629" s="170">
        <v>0</v>
      </c>
      <c r="T629" s="171">
        <f>S629*H629</f>
        <v>0</v>
      </c>
      <c r="AR629" s="135" t="s">
        <v>140</v>
      </c>
      <c r="AT629" s="135" t="s">
        <v>136</v>
      </c>
      <c r="AU629" s="135" t="s">
        <v>141</v>
      </c>
      <c r="AY629" s="16" t="s">
        <v>133</v>
      </c>
      <c r="BE629" s="136">
        <f>IF(N629="základní",J629,0)</f>
        <v>0</v>
      </c>
      <c r="BF629" s="136">
        <f>IF(N629="snížená",J629,0)</f>
        <v>0</v>
      </c>
      <c r="BG629" s="136">
        <f>IF(N629="zákl. přenesená",J629,0)</f>
        <v>0</v>
      </c>
      <c r="BH629" s="136">
        <f>IF(N629="sníž. přenesená",J629,0)</f>
        <v>0</v>
      </c>
      <c r="BI629" s="136">
        <f>IF(N629="nulová",J629,0)</f>
        <v>0</v>
      </c>
      <c r="BJ629" s="16" t="s">
        <v>141</v>
      </c>
      <c r="BK629" s="136">
        <f>ROUND(I629*H629,2)</f>
        <v>0</v>
      </c>
      <c r="BL629" s="16" t="s">
        <v>140</v>
      </c>
      <c r="BM629" s="135" t="s">
        <v>1085</v>
      </c>
    </row>
    <row r="630" spans="2:12" s="1" customFormat="1" ht="6.95" customHeight="1">
      <c r="B630" s="40"/>
      <c r="C630" s="41"/>
      <c r="D630" s="41"/>
      <c r="E630" s="41"/>
      <c r="F630" s="41"/>
      <c r="G630" s="41"/>
      <c r="H630" s="41"/>
      <c r="I630" s="41"/>
      <c r="J630" s="41"/>
      <c r="K630" s="41"/>
      <c r="L630" s="31"/>
    </row>
  </sheetData>
  <sheetProtection algorithmName="SHA-512" hashValue="aDKflRpr9VO/Ore3Gq6zvvkTU7WZoeafaE/cenWMXWekMcBXaeUNjvg/yiYhRH8APl0Mx2BtvSK0EFmwOWVCCg==" saltValue="OnH7GGKpQ4ioex0l6VYGRg==" spinCount="100000" sheet="1" objects="1" scenarios="1" formatColumns="0" formatRows="0" autoFilter="0"/>
  <autoFilter ref="C106:K629"/>
  <mergeCells count="9">
    <mergeCell ref="E50:H50"/>
    <mergeCell ref="E97:H97"/>
    <mergeCell ref="E99:H99"/>
    <mergeCell ref="L2:V2"/>
    <mergeCell ref="E7:H7"/>
    <mergeCell ref="E9:H9"/>
    <mergeCell ref="E18:H18"/>
    <mergeCell ref="E27:H27"/>
    <mergeCell ref="E48:H48"/>
  </mergeCells>
  <hyperlinks>
    <hyperlink ref="F111" r:id="rId1" display="https://podminky.urs.cz/item/CS_URS_2024_01/331231157"/>
    <hyperlink ref="F117" r:id="rId2" display="https://podminky.urs.cz/item/CS_URS_2024_01/413232211"/>
    <hyperlink ref="F120" r:id="rId3" display="https://podminky.urs.cz/item/CS_URS_2024_01/413232221"/>
    <hyperlink ref="F124" r:id="rId4" display="https://podminky.urs.cz/item/CS_URS_2024_01/612325302"/>
    <hyperlink ref="F127" r:id="rId5" display="https://podminky.urs.cz/item/CS_URS_2024_01/612325421"/>
    <hyperlink ref="F131" r:id="rId6" display="https://podminky.urs.cz/item/CS_URS_2024_01/612325422"/>
    <hyperlink ref="F140" r:id="rId7" display="https://podminky.urs.cz/item/CS_URS_2024_01/619996127"/>
    <hyperlink ref="F143" r:id="rId8" display="https://podminky.urs.cz/item/CS_URS_2024_01/619996145"/>
    <hyperlink ref="F151" r:id="rId9" display="https://podminky.urs.cz/item/CS_URS_2024_01/943211112"/>
    <hyperlink ref="F154" r:id="rId10" display="https://podminky.urs.cz/item/CS_URS_2024_01/943211212"/>
    <hyperlink ref="F157" r:id="rId11" display="https://podminky.urs.cz/item/CS_URS_2024_01/943211812"/>
    <hyperlink ref="F159" r:id="rId12" display="https://podminky.urs.cz/item/CS_URS_2024_01/949101111"/>
    <hyperlink ref="F163" r:id="rId13" display="https://podminky.urs.cz/item/CS_URS_2024_01/952901111"/>
    <hyperlink ref="F169" r:id="rId14" display="https://podminky.urs.cz/item/CS_URS_2024_01/953943211"/>
    <hyperlink ref="F174" r:id="rId15" display="https://podminky.urs.cz/item/CS_URS_2024_01/953961213"/>
    <hyperlink ref="F178" r:id="rId16" display="https://podminky.urs.cz/item/CS_URS_2024_01/953965121"/>
    <hyperlink ref="F182" r:id="rId17" display="https://podminky.urs.cz/item/CS_URS_2024_01/961044111"/>
    <hyperlink ref="F186" r:id="rId18" display="https://podminky.urs.cz/item/CS_URS_2024_01/965046111"/>
    <hyperlink ref="F190" r:id="rId19" display="https://podminky.urs.cz/item/CS_URS_2024_01/967023692"/>
    <hyperlink ref="F194" r:id="rId20" display="https://podminky.urs.cz/item/CS_URS_2024_01/967041112"/>
    <hyperlink ref="F198" r:id="rId21" display="https://podminky.urs.cz/item/CS_URS_2024_01/971052341"/>
    <hyperlink ref="F201" r:id="rId22" display="https://podminky.urs.cz/item/CS_URS_2024_01/971052651"/>
    <hyperlink ref="F206" r:id="rId23" display="https://podminky.urs.cz/item/CS_URS_2024_01/972054221"/>
    <hyperlink ref="F209" r:id="rId24" display="https://podminky.urs.cz/item/CS_URS_2024_01/973031324"/>
    <hyperlink ref="F212" r:id="rId25" display="https://podminky.urs.cz/item/CS_URS_2024_01/973031345"/>
    <hyperlink ref="F215" r:id="rId26" display="https://podminky.urs.cz/item/CS_URS_2024_01/977151111"/>
    <hyperlink ref="F218" r:id="rId27" display="https://podminky.urs.cz/item/CS_URS_2024_01/977212111"/>
    <hyperlink ref="F223" r:id="rId28" display="https://podminky.urs.cz/item/CS_URS_2024_01/978013121"/>
    <hyperlink ref="F227" r:id="rId29" display="https://podminky.urs.cz/item/CS_URS_2024_01/977151113"/>
    <hyperlink ref="F230" r:id="rId30" display="https://podminky.urs.cz/item/CS_URS_2024_01/977151119"/>
    <hyperlink ref="F234" r:id="rId31" display="https://podminky.urs.cz/item/CS_URS_2024_01/997013215"/>
    <hyperlink ref="F236" r:id="rId32" display="https://podminky.urs.cz/item/CS_URS_2024_01/997013501"/>
    <hyperlink ref="F238" r:id="rId33" display="https://podminky.urs.cz/item/CS_URS_2024_01/997013509"/>
    <hyperlink ref="F241" r:id="rId34" display="https://podminky.urs.cz/item/CS_URS_2024_01/997013602"/>
    <hyperlink ref="F244" r:id="rId35" display="https://podminky.urs.cz/item/CS_URS_2024_01/998018002"/>
    <hyperlink ref="F248" r:id="rId36" display="https://podminky.urs.cz/item/CS_URS_2024_01/741110511"/>
    <hyperlink ref="F253" r:id="rId37" display="https://podminky.urs.cz/item/CS_URS_2024_01/741112301"/>
    <hyperlink ref="F256" r:id="rId38" display="https://podminky.urs.cz/item/CS_URS_2024_01/741120403"/>
    <hyperlink ref="F260" r:id="rId39" display="https://podminky.urs.cz/item/CS_URS_2024_01/741122611"/>
    <hyperlink ref="F264" r:id="rId40" display="https://podminky.urs.cz/item/CS_URS_2024_01/741122611"/>
    <hyperlink ref="F268" r:id="rId41" display="https://podminky.urs.cz/item/CS_URS_2024_01/741122624"/>
    <hyperlink ref="F272" r:id="rId42" display="https://podminky.urs.cz/item/CS_URS_2024_01/741130001"/>
    <hyperlink ref="F275" r:id="rId43" display="https://podminky.urs.cz/item/CS_URS_2024_01/741130006"/>
    <hyperlink ref="F278" r:id="rId44" display="https://podminky.urs.cz/item/CS_URS_2024_01/741310263"/>
    <hyperlink ref="F281" r:id="rId45" display="https://podminky.urs.cz/item/CS_URS_2024_01/741310268"/>
    <hyperlink ref="F284" r:id="rId46" display="https://podminky.urs.cz/item/CS_URS_2024_01/741310512"/>
    <hyperlink ref="F287" r:id="rId47" display="https://podminky.urs.cz/item/CS_URS_2024_01/741313082"/>
    <hyperlink ref="F290" r:id="rId48" display="https://podminky.urs.cz/item/CS_URS_2024_01/741372153"/>
    <hyperlink ref="F294" r:id="rId49" display="https://podminky.urs.cz/item/CS_URS_2024_01/741810003"/>
    <hyperlink ref="F296" r:id="rId50" display="https://podminky.urs.cz/item/CS_URS_2024_01/741910302"/>
    <hyperlink ref="F305" r:id="rId51" display="https://podminky.urs.cz/item/CS_URS_2024_01/741910413"/>
    <hyperlink ref="F311" r:id="rId52" display="https://podminky.urs.cz/item/CS_URS_2024_01/741910511"/>
    <hyperlink ref="F314" r:id="rId53" display="https://podminky.urs.cz/item/CS_URS_2024_01/741910512"/>
    <hyperlink ref="F316" r:id="rId54" display="https://podminky.urs.cz/item/CS_URS_2024_01/741914822"/>
    <hyperlink ref="F318" r:id="rId55" display="https://podminky.urs.cz/item/CS_URS_2024_01/741920301"/>
    <hyperlink ref="F320" r:id="rId56" display="https://podminky.urs.cz/item/CS_URS_2024_01/741990004"/>
    <hyperlink ref="F323" r:id="rId57" display="https://podminky.urs.cz/item/CS_URS_2024_01/998741122"/>
    <hyperlink ref="F326" r:id="rId58" display="https://podminky.urs.cz/item/CS_URS_2024_01/741120401"/>
    <hyperlink ref="F331" r:id="rId59" display="https://podminky.urs.cz/item/CS_URS_2024_01/741321001"/>
    <hyperlink ref="F339" r:id="rId60" display="https://podminky.urs.cz/item/CS_URS_2024_01/741310562"/>
    <hyperlink ref="F344" r:id="rId61" display="https://podminky.urs.cz/item/CS_URS_2024_01/741320003"/>
    <hyperlink ref="F363" r:id="rId62" display="https://podminky.urs.cz/item/CS_URS_2024_01/763111714"/>
    <hyperlink ref="F367" r:id="rId63" display="https://podminky.urs.cz/item/CS_URS_2024_01/763111717"/>
    <hyperlink ref="F372" r:id="rId64" display="https://podminky.urs.cz/item/CS_URS_2024_01/763181311"/>
    <hyperlink ref="F378" r:id="rId65" display="https://podminky.urs.cz/item/CS_URS_2024_01/763201825"/>
    <hyperlink ref="F381" r:id="rId66" display="https://podminky.urs.cz/item/CS_URS_2024_01/763211246"/>
    <hyperlink ref="F386" r:id="rId67" display="https://podminky.urs.cz/item/CS_URS_2024_01/763211247"/>
    <hyperlink ref="F389" r:id="rId68" display="https://podminky.urs.cz/item/CS_URS_2024_01/998763332"/>
    <hyperlink ref="F392" r:id="rId69" display="https://podminky.urs.cz/item/CS_URS_2024_01/766660162"/>
    <hyperlink ref="F396" r:id="rId70" display="https://podminky.urs.cz/item/CS_URS_2024_01/766660717"/>
    <hyperlink ref="F400" r:id="rId71" display="https://podminky.urs.cz/item/CS_URS_2024_01/766660728"/>
    <hyperlink ref="F405" r:id="rId72" display="https://podminky.urs.cz/item/CS_URS_2024_01/766660729"/>
    <hyperlink ref="F409" r:id="rId73" display="https://podminky.urs.cz/item/CS_URS_2024_01/998766122"/>
    <hyperlink ref="F412" r:id="rId74" display="https://podminky.urs.cz/item/CS_URS_2024_01/767122112"/>
    <hyperlink ref="F415" r:id="rId75" display="https://podminky.urs.cz/item/CS_URS_2024_01/767122812"/>
    <hyperlink ref="F418" r:id="rId76" display="https://podminky.urs.cz/item/CS_URS_2024_01/767161813"/>
    <hyperlink ref="F421" r:id="rId77" display="https://podminky.urs.cz/item/CS_URS_2024_01/767641800"/>
    <hyperlink ref="F424" r:id="rId78" display="https://podminky.urs.cz/item/CS_URS_2024_01/767861011"/>
    <hyperlink ref="F430" r:id="rId79" display="https://podminky.urs.cz/item/CS_URS_2024_01/767995115"/>
    <hyperlink ref="F440" r:id="rId80" display="https://podminky.urs.cz/item/CS_URS_2024_01/767995116"/>
    <hyperlink ref="F445" r:id="rId81" display="https://podminky.urs.cz/item/CS_URS_2024_01/767996801"/>
    <hyperlink ref="F449" r:id="rId82" display="https://podminky.urs.cz/item/CS_URS_2024_01/998767122"/>
    <hyperlink ref="F452" r:id="rId83" display="https://podminky.urs.cz/item/CS_URS_2024_01/771573921"/>
    <hyperlink ref="F457" r:id="rId84" display="https://podminky.urs.cz/item/CS_URS_2024_01/771592011"/>
    <hyperlink ref="F460" r:id="rId85" display="https://podminky.urs.cz/item/CS_URS_2024_01/998771122"/>
    <hyperlink ref="F463" r:id="rId86" display="https://podminky.urs.cz/item/CS_URS_2024_01/783301303"/>
    <hyperlink ref="F473" r:id="rId87" display="https://podminky.urs.cz/item/CS_URS_2024_01/783301311"/>
    <hyperlink ref="F483" r:id="rId88" display="https://podminky.urs.cz/item/CS_URS_2024_01/783314203"/>
    <hyperlink ref="F493" r:id="rId89" display="https://podminky.urs.cz/item/CS_URS_2024_01/783315101"/>
    <hyperlink ref="F503" r:id="rId90" display="https://podminky.urs.cz/item/CS_URS_2024_01/783317101"/>
    <hyperlink ref="F505" r:id="rId91" display="https://podminky.urs.cz/item/CS_URS_2023_02/783836401"/>
    <hyperlink ref="F511" r:id="rId92" display="https://podminky.urs.cz/item/CS_URS_2024_01/783896409"/>
    <hyperlink ref="F513" r:id="rId93" display="https://podminky.urs.cz/item/CS_URS_2024_01/783901453"/>
    <hyperlink ref="F517" r:id="rId94" display="https://podminky.urs.cz/item/CS_URS_2024_01/783933161"/>
    <hyperlink ref="F521" r:id="rId95" display="https://podminky.urs.cz/item/CS_URS_2024_01/783937163"/>
    <hyperlink ref="F526" r:id="rId96" display="https://podminky.urs.cz/item/CS_URS_2024_01/784121001"/>
    <hyperlink ref="F535" r:id="rId97" display="https://podminky.urs.cz/item/CS_URS_2024_01/784121011"/>
    <hyperlink ref="F537" r:id="rId98" display="https://podminky.urs.cz/item/CS_URS_2024_01/784181101"/>
    <hyperlink ref="F555" r:id="rId99" display="https://podminky.urs.cz/item/CS_URS_2024_01/784211101"/>
    <hyperlink ref="F573" r:id="rId100" display="https://podminky.urs.cz/item/CS_URS_2024_01/784211143"/>
    <hyperlink ref="F580" r:id="rId101" display="https://podminky.urs.cz/item/CS_URS_2024_01/784211163"/>
    <hyperlink ref="F598" r:id="rId102" display="https://podminky.urs.cz/item/CS_URS_2024_01/78422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172" customWidth="1"/>
    <col min="2" max="2" width="1.7109375" style="172" customWidth="1"/>
    <col min="3" max="4" width="5.00390625" style="172" customWidth="1"/>
    <col min="5" max="5" width="11.7109375" style="172" customWidth="1"/>
    <col min="6" max="6" width="9.140625" style="172" customWidth="1"/>
    <col min="7" max="7" width="5.00390625" style="172" customWidth="1"/>
    <col min="8" max="8" width="77.8515625" style="172" customWidth="1"/>
    <col min="9" max="10" width="20.00390625" style="172" customWidth="1"/>
    <col min="11" max="11" width="1.7109375" style="172" customWidth="1"/>
  </cols>
  <sheetData>
    <row r="1" ht="37.5" customHeight="1"/>
    <row r="2" spans="2:11" ht="7.5" customHeight="1">
      <c r="B2" s="173"/>
      <c r="C2" s="174"/>
      <c r="D2" s="174"/>
      <c r="E2" s="174"/>
      <c r="F2" s="174"/>
      <c r="G2" s="174"/>
      <c r="H2" s="174"/>
      <c r="I2" s="174"/>
      <c r="J2" s="174"/>
      <c r="K2" s="175"/>
    </row>
    <row r="3" spans="2:11" s="14" customFormat="1" ht="45" customHeight="1">
      <c r="B3" s="176"/>
      <c r="C3" s="300" t="s">
        <v>1086</v>
      </c>
      <c r="D3" s="300"/>
      <c r="E3" s="300"/>
      <c r="F3" s="300"/>
      <c r="G3" s="300"/>
      <c r="H3" s="300"/>
      <c r="I3" s="300"/>
      <c r="J3" s="300"/>
      <c r="K3" s="177"/>
    </row>
    <row r="4" spans="2:11" ht="25.5" customHeight="1">
      <c r="B4" s="178"/>
      <c r="C4" s="299" t="s">
        <v>1087</v>
      </c>
      <c r="D4" s="299"/>
      <c r="E4" s="299"/>
      <c r="F4" s="299"/>
      <c r="G4" s="299"/>
      <c r="H4" s="299"/>
      <c r="I4" s="299"/>
      <c r="J4" s="299"/>
      <c r="K4" s="179"/>
    </row>
    <row r="5" spans="2:11" ht="5.25" customHeight="1">
      <c r="B5" s="178"/>
      <c r="C5" s="180"/>
      <c r="D5" s="180"/>
      <c r="E5" s="180"/>
      <c r="F5" s="180"/>
      <c r="G5" s="180"/>
      <c r="H5" s="180"/>
      <c r="I5" s="180"/>
      <c r="J5" s="180"/>
      <c r="K5" s="179"/>
    </row>
    <row r="6" spans="2:11" ht="15" customHeight="1">
      <c r="B6" s="178"/>
      <c r="C6" s="298" t="s">
        <v>1088</v>
      </c>
      <c r="D6" s="298"/>
      <c r="E6" s="298"/>
      <c r="F6" s="298"/>
      <c r="G6" s="298"/>
      <c r="H6" s="298"/>
      <c r="I6" s="298"/>
      <c r="J6" s="298"/>
      <c r="K6" s="179"/>
    </row>
    <row r="7" spans="2:11" ht="15" customHeight="1">
      <c r="B7" s="182"/>
      <c r="C7" s="298" t="s">
        <v>1089</v>
      </c>
      <c r="D7" s="298"/>
      <c r="E7" s="298"/>
      <c r="F7" s="298"/>
      <c r="G7" s="298"/>
      <c r="H7" s="298"/>
      <c r="I7" s="298"/>
      <c r="J7" s="298"/>
      <c r="K7" s="179"/>
    </row>
    <row r="8" spans="2:11" ht="12.75" customHeight="1">
      <c r="B8" s="182"/>
      <c r="C8" s="181"/>
      <c r="D8" s="181"/>
      <c r="E8" s="181"/>
      <c r="F8" s="181"/>
      <c r="G8" s="181"/>
      <c r="H8" s="181"/>
      <c r="I8" s="181"/>
      <c r="J8" s="181"/>
      <c r="K8" s="179"/>
    </row>
    <row r="9" spans="2:11" ht="15" customHeight="1">
      <c r="B9" s="182"/>
      <c r="C9" s="298" t="s">
        <v>1090</v>
      </c>
      <c r="D9" s="298"/>
      <c r="E9" s="298"/>
      <c r="F9" s="298"/>
      <c r="G9" s="298"/>
      <c r="H9" s="298"/>
      <c r="I9" s="298"/>
      <c r="J9" s="298"/>
      <c r="K9" s="179"/>
    </row>
    <row r="10" spans="2:11" ht="15" customHeight="1">
      <c r="B10" s="182"/>
      <c r="C10" s="181"/>
      <c r="D10" s="298" t="s">
        <v>1091</v>
      </c>
      <c r="E10" s="298"/>
      <c r="F10" s="298"/>
      <c r="G10" s="298"/>
      <c r="H10" s="298"/>
      <c r="I10" s="298"/>
      <c r="J10" s="298"/>
      <c r="K10" s="179"/>
    </row>
    <row r="11" spans="2:11" ht="15" customHeight="1">
      <c r="B11" s="182"/>
      <c r="C11" s="183"/>
      <c r="D11" s="298" t="s">
        <v>1092</v>
      </c>
      <c r="E11" s="298"/>
      <c r="F11" s="298"/>
      <c r="G11" s="298"/>
      <c r="H11" s="298"/>
      <c r="I11" s="298"/>
      <c r="J11" s="298"/>
      <c r="K11" s="179"/>
    </row>
    <row r="12" spans="2:11" ht="15" customHeight="1">
      <c r="B12" s="182"/>
      <c r="C12" s="183"/>
      <c r="D12" s="181"/>
      <c r="E12" s="181"/>
      <c r="F12" s="181"/>
      <c r="G12" s="181"/>
      <c r="H12" s="181"/>
      <c r="I12" s="181"/>
      <c r="J12" s="181"/>
      <c r="K12" s="179"/>
    </row>
    <row r="13" spans="2:11" ht="15" customHeight="1">
      <c r="B13" s="182"/>
      <c r="C13" s="183"/>
      <c r="D13" s="184" t="s">
        <v>1093</v>
      </c>
      <c r="E13" s="181"/>
      <c r="F13" s="181"/>
      <c r="G13" s="181"/>
      <c r="H13" s="181"/>
      <c r="I13" s="181"/>
      <c r="J13" s="181"/>
      <c r="K13" s="179"/>
    </row>
    <row r="14" spans="2:11" ht="12.75" customHeight="1">
      <c r="B14" s="182"/>
      <c r="C14" s="183"/>
      <c r="D14" s="183"/>
      <c r="E14" s="183"/>
      <c r="F14" s="183"/>
      <c r="G14" s="183"/>
      <c r="H14" s="183"/>
      <c r="I14" s="183"/>
      <c r="J14" s="183"/>
      <c r="K14" s="179"/>
    </row>
    <row r="15" spans="2:11" ht="15" customHeight="1">
      <c r="B15" s="182"/>
      <c r="C15" s="183"/>
      <c r="D15" s="298" t="s">
        <v>1094</v>
      </c>
      <c r="E15" s="298"/>
      <c r="F15" s="298"/>
      <c r="G15" s="298"/>
      <c r="H15" s="298"/>
      <c r="I15" s="298"/>
      <c r="J15" s="298"/>
      <c r="K15" s="179"/>
    </row>
    <row r="16" spans="2:11" ht="15" customHeight="1">
      <c r="B16" s="182"/>
      <c r="C16" s="183"/>
      <c r="D16" s="298" t="s">
        <v>1095</v>
      </c>
      <c r="E16" s="298"/>
      <c r="F16" s="298"/>
      <c r="G16" s="298"/>
      <c r="H16" s="298"/>
      <c r="I16" s="298"/>
      <c r="J16" s="298"/>
      <c r="K16" s="179"/>
    </row>
    <row r="17" spans="2:11" ht="15" customHeight="1">
      <c r="B17" s="182"/>
      <c r="C17" s="183"/>
      <c r="D17" s="298" t="s">
        <v>1096</v>
      </c>
      <c r="E17" s="298"/>
      <c r="F17" s="298"/>
      <c r="G17" s="298"/>
      <c r="H17" s="298"/>
      <c r="I17" s="298"/>
      <c r="J17" s="298"/>
      <c r="K17" s="179"/>
    </row>
    <row r="18" spans="2:11" ht="15" customHeight="1">
      <c r="B18" s="182"/>
      <c r="C18" s="183"/>
      <c r="D18" s="183"/>
      <c r="E18" s="185" t="s">
        <v>79</v>
      </c>
      <c r="F18" s="298" t="s">
        <v>1097</v>
      </c>
      <c r="G18" s="298"/>
      <c r="H18" s="298"/>
      <c r="I18" s="298"/>
      <c r="J18" s="298"/>
      <c r="K18" s="179"/>
    </row>
    <row r="19" spans="2:11" ht="15" customHeight="1">
      <c r="B19" s="182"/>
      <c r="C19" s="183"/>
      <c r="D19" s="183"/>
      <c r="E19" s="185" t="s">
        <v>1098</v>
      </c>
      <c r="F19" s="298" t="s">
        <v>1099</v>
      </c>
      <c r="G19" s="298"/>
      <c r="H19" s="298"/>
      <c r="I19" s="298"/>
      <c r="J19" s="298"/>
      <c r="K19" s="179"/>
    </row>
    <row r="20" spans="2:11" ht="15" customHeight="1">
      <c r="B20" s="182"/>
      <c r="C20" s="183"/>
      <c r="D20" s="183"/>
      <c r="E20" s="185" t="s">
        <v>1100</v>
      </c>
      <c r="F20" s="298" t="s">
        <v>1101</v>
      </c>
      <c r="G20" s="298"/>
      <c r="H20" s="298"/>
      <c r="I20" s="298"/>
      <c r="J20" s="298"/>
      <c r="K20" s="179"/>
    </row>
    <row r="21" spans="2:11" ht="15" customHeight="1">
      <c r="B21" s="182"/>
      <c r="C21" s="183"/>
      <c r="D21" s="183"/>
      <c r="E21" s="185" t="s">
        <v>1102</v>
      </c>
      <c r="F21" s="298" t="s">
        <v>1103</v>
      </c>
      <c r="G21" s="298"/>
      <c r="H21" s="298"/>
      <c r="I21" s="298"/>
      <c r="J21" s="298"/>
      <c r="K21" s="179"/>
    </row>
    <row r="22" spans="2:11" ht="15" customHeight="1">
      <c r="B22" s="182"/>
      <c r="C22" s="183"/>
      <c r="D22" s="183"/>
      <c r="E22" s="185" t="s">
        <v>1104</v>
      </c>
      <c r="F22" s="298" t="s">
        <v>1105</v>
      </c>
      <c r="G22" s="298"/>
      <c r="H22" s="298"/>
      <c r="I22" s="298"/>
      <c r="J22" s="298"/>
      <c r="K22" s="179"/>
    </row>
    <row r="23" spans="2:11" ht="15" customHeight="1">
      <c r="B23" s="182"/>
      <c r="C23" s="183"/>
      <c r="D23" s="183"/>
      <c r="E23" s="185" t="s">
        <v>1106</v>
      </c>
      <c r="F23" s="298" t="s">
        <v>1107</v>
      </c>
      <c r="G23" s="298"/>
      <c r="H23" s="298"/>
      <c r="I23" s="298"/>
      <c r="J23" s="298"/>
      <c r="K23" s="179"/>
    </row>
    <row r="24" spans="2:11" ht="12.75" customHeight="1">
      <c r="B24" s="182"/>
      <c r="C24" s="183"/>
      <c r="D24" s="183"/>
      <c r="E24" s="183"/>
      <c r="F24" s="183"/>
      <c r="G24" s="183"/>
      <c r="H24" s="183"/>
      <c r="I24" s="183"/>
      <c r="J24" s="183"/>
      <c r="K24" s="179"/>
    </row>
    <row r="25" spans="2:11" ht="15" customHeight="1">
      <c r="B25" s="182"/>
      <c r="C25" s="298" t="s">
        <v>1108</v>
      </c>
      <c r="D25" s="298"/>
      <c r="E25" s="298"/>
      <c r="F25" s="298"/>
      <c r="G25" s="298"/>
      <c r="H25" s="298"/>
      <c r="I25" s="298"/>
      <c r="J25" s="298"/>
      <c r="K25" s="179"/>
    </row>
    <row r="26" spans="2:11" ht="15" customHeight="1">
      <c r="B26" s="182"/>
      <c r="C26" s="298" t="s">
        <v>1109</v>
      </c>
      <c r="D26" s="298"/>
      <c r="E26" s="298"/>
      <c r="F26" s="298"/>
      <c r="G26" s="298"/>
      <c r="H26" s="298"/>
      <c r="I26" s="298"/>
      <c r="J26" s="298"/>
      <c r="K26" s="179"/>
    </row>
    <row r="27" spans="2:11" ht="15" customHeight="1">
      <c r="B27" s="182"/>
      <c r="C27" s="181"/>
      <c r="D27" s="298" t="s">
        <v>1110</v>
      </c>
      <c r="E27" s="298"/>
      <c r="F27" s="298"/>
      <c r="G27" s="298"/>
      <c r="H27" s="298"/>
      <c r="I27" s="298"/>
      <c r="J27" s="298"/>
      <c r="K27" s="179"/>
    </row>
    <row r="28" spans="2:11" ht="15" customHeight="1">
      <c r="B28" s="182"/>
      <c r="C28" s="183"/>
      <c r="D28" s="298" t="s">
        <v>1111</v>
      </c>
      <c r="E28" s="298"/>
      <c r="F28" s="298"/>
      <c r="G28" s="298"/>
      <c r="H28" s="298"/>
      <c r="I28" s="298"/>
      <c r="J28" s="298"/>
      <c r="K28" s="179"/>
    </row>
    <row r="29" spans="2:11" ht="12.75" customHeight="1">
      <c r="B29" s="182"/>
      <c r="C29" s="183"/>
      <c r="D29" s="183"/>
      <c r="E29" s="183"/>
      <c r="F29" s="183"/>
      <c r="G29" s="183"/>
      <c r="H29" s="183"/>
      <c r="I29" s="183"/>
      <c r="J29" s="183"/>
      <c r="K29" s="179"/>
    </row>
    <row r="30" spans="2:11" ht="15" customHeight="1">
      <c r="B30" s="182"/>
      <c r="C30" s="183"/>
      <c r="D30" s="298" t="s">
        <v>1112</v>
      </c>
      <c r="E30" s="298"/>
      <c r="F30" s="298"/>
      <c r="G30" s="298"/>
      <c r="H30" s="298"/>
      <c r="I30" s="298"/>
      <c r="J30" s="298"/>
      <c r="K30" s="179"/>
    </row>
    <row r="31" spans="2:11" ht="15" customHeight="1">
      <c r="B31" s="182"/>
      <c r="C31" s="183"/>
      <c r="D31" s="298" t="s">
        <v>1113</v>
      </c>
      <c r="E31" s="298"/>
      <c r="F31" s="298"/>
      <c r="G31" s="298"/>
      <c r="H31" s="298"/>
      <c r="I31" s="298"/>
      <c r="J31" s="298"/>
      <c r="K31" s="179"/>
    </row>
    <row r="32" spans="2:11" ht="12.75" customHeight="1">
      <c r="B32" s="182"/>
      <c r="C32" s="183"/>
      <c r="D32" s="183"/>
      <c r="E32" s="183"/>
      <c r="F32" s="183"/>
      <c r="G32" s="183"/>
      <c r="H32" s="183"/>
      <c r="I32" s="183"/>
      <c r="J32" s="183"/>
      <c r="K32" s="179"/>
    </row>
    <row r="33" spans="2:11" ht="15" customHeight="1">
      <c r="B33" s="182"/>
      <c r="C33" s="183"/>
      <c r="D33" s="298" t="s">
        <v>1114</v>
      </c>
      <c r="E33" s="298"/>
      <c r="F33" s="298"/>
      <c r="G33" s="298"/>
      <c r="H33" s="298"/>
      <c r="I33" s="298"/>
      <c r="J33" s="298"/>
      <c r="K33" s="179"/>
    </row>
    <row r="34" spans="2:11" ht="15" customHeight="1">
      <c r="B34" s="182"/>
      <c r="C34" s="183"/>
      <c r="D34" s="298" t="s">
        <v>1115</v>
      </c>
      <c r="E34" s="298"/>
      <c r="F34" s="298"/>
      <c r="G34" s="298"/>
      <c r="H34" s="298"/>
      <c r="I34" s="298"/>
      <c r="J34" s="298"/>
      <c r="K34" s="179"/>
    </row>
    <row r="35" spans="2:11" ht="15" customHeight="1">
      <c r="B35" s="182"/>
      <c r="C35" s="183"/>
      <c r="D35" s="298" t="s">
        <v>1116</v>
      </c>
      <c r="E35" s="298"/>
      <c r="F35" s="298"/>
      <c r="G35" s="298"/>
      <c r="H35" s="298"/>
      <c r="I35" s="298"/>
      <c r="J35" s="298"/>
      <c r="K35" s="179"/>
    </row>
    <row r="36" spans="2:11" ht="15" customHeight="1">
      <c r="B36" s="182"/>
      <c r="C36" s="183"/>
      <c r="D36" s="181"/>
      <c r="E36" s="184" t="s">
        <v>119</v>
      </c>
      <c r="F36" s="181"/>
      <c r="G36" s="298" t="s">
        <v>1117</v>
      </c>
      <c r="H36" s="298"/>
      <c r="I36" s="298"/>
      <c r="J36" s="298"/>
      <c r="K36" s="179"/>
    </row>
    <row r="37" spans="2:11" ht="30.75" customHeight="1">
      <c r="B37" s="182"/>
      <c r="C37" s="183"/>
      <c r="D37" s="181"/>
      <c r="E37" s="184" t="s">
        <v>1118</v>
      </c>
      <c r="F37" s="181"/>
      <c r="G37" s="298" t="s">
        <v>1119</v>
      </c>
      <c r="H37" s="298"/>
      <c r="I37" s="298"/>
      <c r="J37" s="298"/>
      <c r="K37" s="179"/>
    </row>
    <row r="38" spans="2:11" ht="15" customHeight="1">
      <c r="B38" s="182"/>
      <c r="C38" s="183"/>
      <c r="D38" s="181"/>
      <c r="E38" s="184" t="s">
        <v>55</v>
      </c>
      <c r="F38" s="181"/>
      <c r="G38" s="298" t="s">
        <v>1120</v>
      </c>
      <c r="H38" s="298"/>
      <c r="I38" s="298"/>
      <c r="J38" s="298"/>
      <c r="K38" s="179"/>
    </row>
    <row r="39" spans="2:11" ht="15" customHeight="1">
      <c r="B39" s="182"/>
      <c r="C39" s="183"/>
      <c r="D39" s="181"/>
      <c r="E39" s="184" t="s">
        <v>56</v>
      </c>
      <c r="F39" s="181"/>
      <c r="G39" s="298" t="s">
        <v>1121</v>
      </c>
      <c r="H39" s="298"/>
      <c r="I39" s="298"/>
      <c r="J39" s="298"/>
      <c r="K39" s="179"/>
    </row>
    <row r="40" spans="2:11" ht="15" customHeight="1">
      <c r="B40" s="182"/>
      <c r="C40" s="183"/>
      <c r="D40" s="181"/>
      <c r="E40" s="184" t="s">
        <v>120</v>
      </c>
      <c r="F40" s="181"/>
      <c r="G40" s="298" t="s">
        <v>1122</v>
      </c>
      <c r="H40" s="298"/>
      <c r="I40" s="298"/>
      <c r="J40" s="298"/>
      <c r="K40" s="179"/>
    </row>
    <row r="41" spans="2:11" ht="15" customHeight="1">
      <c r="B41" s="182"/>
      <c r="C41" s="183"/>
      <c r="D41" s="181"/>
      <c r="E41" s="184" t="s">
        <v>121</v>
      </c>
      <c r="F41" s="181"/>
      <c r="G41" s="298" t="s">
        <v>1123</v>
      </c>
      <c r="H41" s="298"/>
      <c r="I41" s="298"/>
      <c r="J41" s="298"/>
      <c r="K41" s="179"/>
    </row>
    <row r="42" spans="2:11" ht="15" customHeight="1">
      <c r="B42" s="182"/>
      <c r="C42" s="183"/>
      <c r="D42" s="181"/>
      <c r="E42" s="184" t="s">
        <v>1124</v>
      </c>
      <c r="F42" s="181"/>
      <c r="G42" s="298" t="s">
        <v>1125</v>
      </c>
      <c r="H42" s="298"/>
      <c r="I42" s="298"/>
      <c r="J42" s="298"/>
      <c r="K42" s="179"/>
    </row>
    <row r="43" spans="2:11" ht="15" customHeight="1">
      <c r="B43" s="182"/>
      <c r="C43" s="183"/>
      <c r="D43" s="181"/>
      <c r="E43" s="184"/>
      <c r="F43" s="181"/>
      <c r="G43" s="298" t="s">
        <v>1126</v>
      </c>
      <c r="H43" s="298"/>
      <c r="I43" s="298"/>
      <c r="J43" s="298"/>
      <c r="K43" s="179"/>
    </row>
    <row r="44" spans="2:11" ht="15" customHeight="1">
      <c r="B44" s="182"/>
      <c r="C44" s="183"/>
      <c r="D44" s="181"/>
      <c r="E44" s="184" t="s">
        <v>1127</v>
      </c>
      <c r="F44" s="181"/>
      <c r="G44" s="298" t="s">
        <v>1128</v>
      </c>
      <c r="H44" s="298"/>
      <c r="I44" s="298"/>
      <c r="J44" s="298"/>
      <c r="K44" s="179"/>
    </row>
    <row r="45" spans="2:11" ht="15" customHeight="1">
      <c r="B45" s="182"/>
      <c r="C45" s="183"/>
      <c r="D45" s="181"/>
      <c r="E45" s="184" t="s">
        <v>123</v>
      </c>
      <c r="F45" s="181"/>
      <c r="G45" s="298" t="s">
        <v>1129</v>
      </c>
      <c r="H45" s="298"/>
      <c r="I45" s="298"/>
      <c r="J45" s="298"/>
      <c r="K45" s="179"/>
    </row>
    <row r="46" spans="2:11" ht="12.75" customHeight="1">
      <c r="B46" s="182"/>
      <c r="C46" s="183"/>
      <c r="D46" s="181"/>
      <c r="E46" s="181"/>
      <c r="F46" s="181"/>
      <c r="G46" s="181"/>
      <c r="H46" s="181"/>
      <c r="I46" s="181"/>
      <c r="J46" s="181"/>
      <c r="K46" s="179"/>
    </row>
    <row r="47" spans="2:11" ht="15" customHeight="1">
      <c r="B47" s="182"/>
      <c r="C47" s="183"/>
      <c r="D47" s="298" t="s">
        <v>1130</v>
      </c>
      <c r="E47" s="298"/>
      <c r="F47" s="298"/>
      <c r="G47" s="298"/>
      <c r="H47" s="298"/>
      <c r="I47" s="298"/>
      <c r="J47" s="298"/>
      <c r="K47" s="179"/>
    </row>
    <row r="48" spans="2:11" ht="15" customHeight="1">
      <c r="B48" s="182"/>
      <c r="C48" s="183"/>
      <c r="D48" s="183"/>
      <c r="E48" s="298" t="s">
        <v>1131</v>
      </c>
      <c r="F48" s="298"/>
      <c r="G48" s="298"/>
      <c r="H48" s="298"/>
      <c r="I48" s="298"/>
      <c r="J48" s="298"/>
      <c r="K48" s="179"/>
    </row>
    <row r="49" spans="2:11" ht="15" customHeight="1">
      <c r="B49" s="182"/>
      <c r="C49" s="183"/>
      <c r="D49" s="183"/>
      <c r="E49" s="298" t="s">
        <v>1132</v>
      </c>
      <c r="F49" s="298"/>
      <c r="G49" s="298"/>
      <c r="H49" s="298"/>
      <c r="I49" s="298"/>
      <c r="J49" s="298"/>
      <c r="K49" s="179"/>
    </row>
    <row r="50" spans="2:11" ht="15" customHeight="1">
      <c r="B50" s="182"/>
      <c r="C50" s="183"/>
      <c r="D50" s="183"/>
      <c r="E50" s="298" t="s">
        <v>1133</v>
      </c>
      <c r="F50" s="298"/>
      <c r="G50" s="298"/>
      <c r="H50" s="298"/>
      <c r="I50" s="298"/>
      <c r="J50" s="298"/>
      <c r="K50" s="179"/>
    </row>
    <row r="51" spans="2:11" ht="15" customHeight="1">
      <c r="B51" s="182"/>
      <c r="C51" s="183"/>
      <c r="D51" s="298" t="s">
        <v>1134</v>
      </c>
      <c r="E51" s="298"/>
      <c r="F51" s="298"/>
      <c r="G51" s="298"/>
      <c r="H51" s="298"/>
      <c r="I51" s="298"/>
      <c r="J51" s="298"/>
      <c r="K51" s="179"/>
    </row>
    <row r="52" spans="2:11" ht="25.5" customHeight="1">
      <c r="B52" s="178"/>
      <c r="C52" s="299" t="s">
        <v>1135</v>
      </c>
      <c r="D52" s="299"/>
      <c r="E52" s="299"/>
      <c r="F52" s="299"/>
      <c r="G52" s="299"/>
      <c r="H52" s="299"/>
      <c r="I52" s="299"/>
      <c r="J52" s="299"/>
      <c r="K52" s="179"/>
    </row>
    <row r="53" spans="2:11" ht="5.25" customHeight="1">
      <c r="B53" s="178"/>
      <c r="C53" s="180"/>
      <c r="D53" s="180"/>
      <c r="E53" s="180"/>
      <c r="F53" s="180"/>
      <c r="G53" s="180"/>
      <c r="H53" s="180"/>
      <c r="I53" s="180"/>
      <c r="J53" s="180"/>
      <c r="K53" s="179"/>
    </row>
    <row r="54" spans="2:11" ht="15" customHeight="1">
      <c r="B54" s="178"/>
      <c r="C54" s="298" t="s">
        <v>1136</v>
      </c>
      <c r="D54" s="298"/>
      <c r="E54" s="298"/>
      <c r="F54" s="298"/>
      <c r="G54" s="298"/>
      <c r="H54" s="298"/>
      <c r="I54" s="298"/>
      <c r="J54" s="298"/>
      <c r="K54" s="179"/>
    </row>
    <row r="55" spans="2:11" ht="15" customHeight="1">
      <c r="B55" s="178"/>
      <c r="C55" s="298" t="s">
        <v>1137</v>
      </c>
      <c r="D55" s="298"/>
      <c r="E55" s="298"/>
      <c r="F55" s="298"/>
      <c r="G55" s="298"/>
      <c r="H55" s="298"/>
      <c r="I55" s="298"/>
      <c r="J55" s="298"/>
      <c r="K55" s="179"/>
    </row>
    <row r="56" spans="2:11" ht="12.75" customHeight="1">
      <c r="B56" s="178"/>
      <c r="C56" s="181"/>
      <c r="D56" s="181"/>
      <c r="E56" s="181"/>
      <c r="F56" s="181"/>
      <c r="G56" s="181"/>
      <c r="H56" s="181"/>
      <c r="I56" s="181"/>
      <c r="J56" s="181"/>
      <c r="K56" s="179"/>
    </row>
    <row r="57" spans="2:11" ht="15" customHeight="1">
      <c r="B57" s="178"/>
      <c r="C57" s="298" t="s">
        <v>1138</v>
      </c>
      <c r="D57" s="298"/>
      <c r="E57" s="298"/>
      <c r="F57" s="298"/>
      <c r="G57" s="298"/>
      <c r="H57" s="298"/>
      <c r="I57" s="298"/>
      <c r="J57" s="298"/>
      <c r="K57" s="179"/>
    </row>
    <row r="58" spans="2:11" ht="15" customHeight="1">
      <c r="B58" s="178"/>
      <c r="C58" s="183"/>
      <c r="D58" s="298" t="s">
        <v>1139</v>
      </c>
      <c r="E58" s="298"/>
      <c r="F58" s="298"/>
      <c r="G58" s="298"/>
      <c r="H58" s="298"/>
      <c r="I58" s="298"/>
      <c r="J58" s="298"/>
      <c r="K58" s="179"/>
    </row>
    <row r="59" spans="2:11" ht="15" customHeight="1">
      <c r="B59" s="178"/>
      <c r="C59" s="183"/>
      <c r="D59" s="298" t="s">
        <v>1140</v>
      </c>
      <c r="E59" s="298"/>
      <c r="F59" s="298"/>
      <c r="G59" s="298"/>
      <c r="H59" s="298"/>
      <c r="I59" s="298"/>
      <c r="J59" s="298"/>
      <c r="K59" s="179"/>
    </row>
    <row r="60" spans="2:11" ht="15" customHeight="1">
      <c r="B60" s="178"/>
      <c r="C60" s="183"/>
      <c r="D60" s="298" t="s">
        <v>1141</v>
      </c>
      <c r="E60" s="298"/>
      <c r="F60" s="298"/>
      <c r="G60" s="298"/>
      <c r="H60" s="298"/>
      <c r="I60" s="298"/>
      <c r="J60" s="298"/>
      <c r="K60" s="179"/>
    </row>
    <row r="61" spans="2:11" ht="15" customHeight="1">
      <c r="B61" s="178"/>
      <c r="C61" s="183"/>
      <c r="D61" s="298" t="s">
        <v>1142</v>
      </c>
      <c r="E61" s="298"/>
      <c r="F61" s="298"/>
      <c r="G61" s="298"/>
      <c r="H61" s="298"/>
      <c r="I61" s="298"/>
      <c r="J61" s="298"/>
      <c r="K61" s="179"/>
    </row>
    <row r="62" spans="2:11" ht="15" customHeight="1">
      <c r="B62" s="178"/>
      <c r="C62" s="183"/>
      <c r="D62" s="301" t="s">
        <v>1143</v>
      </c>
      <c r="E62" s="301"/>
      <c r="F62" s="301"/>
      <c r="G62" s="301"/>
      <c r="H62" s="301"/>
      <c r="I62" s="301"/>
      <c r="J62" s="301"/>
      <c r="K62" s="179"/>
    </row>
    <row r="63" spans="2:11" ht="15" customHeight="1">
      <c r="B63" s="178"/>
      <c r="C63" s="183"/>
      <c r="D63" s="298" t="s">
        <v>1144</v>
      </c>
      <c r="E63" s="298"/>
      <c r="F63" s="298"/>
      <c r="G63" s="298"/>
      <c r="H63" s="298"/>
      <c r="I63" s="298"/>
      <c r="J63" s="298"/>
      <c r="K63" s="179"/>
    </row>
    <row r="64" spans="2:11" ht="12.75" customHeight="1">
      <c r="B64" s="178"/>
      <c r="C64" s="183"/>
      <c r="D64" s="183"/>
      <c r="E64" s="186"/>
      <c r="F64" s="183"/>
      <c r="G64" s="183"/>
      <c r="H64" s="183"/>
      <c r="I64" s="183"/>
      <c r="J64" s="183"/>
      <c r="K64" s="179"/>
    </row>
    <row r="65" spans="2:11" ht="15" customHeight="1">
      <c r="B65" s="178"/>
      <c r="C65" s="183"/>
      <c r="D65" s="298" t="s">
        <v>1145</v>
      </c>
      <c r="E65" s="298"/>
      <c r="F65" s="298"/>
      <c r="G65" s="298"/>
      <c r="H65" s="298"/>
      <c r="I65" s="298"/>
      <c r="J65" s="298"/>
      <c r="K65" s="179"/>
    </row>
    <row r="66" spans="2:11" ht="15" customHeight="1">
      <c r="B66" s="178"/>
      <c r="C66" s="183"/>
      <c r="D66" s="301" t="s">
        <v>1146</v>
      </c>
      <c r="E66" s="301"/>
      <c r="F66" s="301"/>
      <c r="G66" s="301"/>
      <c r="H66" s="301"/>
      <c r="I66" s="301"/>
      <c r="J66" s="301"/>
      <c r="K66" s="179"/>
    </row>
    <row r="67" spans="2:11" ht="15" customHeight="1">
      <c r="B67" s="178"/>
      <c r="C67" s="183"/>
      <c r="D67" s="298" t="s">
        <v>1147</v>
      </c>
      <c r="E67" s="298"/>
      <c r="F67" s="298"/>
      <c r="G67" s="298"/>
      <c r="H67" s="298"/>
      <c r="I67" s="298"/>
      <c r="J67" s="298"/>
      <c r="K67" s="179"/>
    </row>
    <row r="68" spans="2:11" ht="15" customHeight="1">
      <c r="B68" s="178"/>
      <c r="C68" s="183"/>
      <c r="D68" s="298" t="s">
        <v>1148</v>
      </c>
      <c r="E68" s="298"/>
      <c r="F68" s="298"/>
      <c r="G68" s="298"/>
      <c r="H68" s="298"/>
      <c r="I68" s="298"/>
      <c r="J68" s="298"/>
      <c r="K68" s="179"/>
    </row>
    <row r="69" spans="2:11" ht="15" customHeight="1">
      <c r="B69" s="178"/>
      <c r="C69" s="183"/>
      <c r="D69" s="298" t="s">
        <v>1149</v>
      </c>
      <c r="E69" s="298"/>
      <c r="F69" s="298"/>
      <c r="G69" s="298"/>
      <c r="H69" s="298"/>
      <c r="I69" s="298"/>
      <c r="J69" s="298"/>
      <c r="K69" s="179"/>
    </row>
    <row r="70" spans="2:11" ht="15" customHeight="1">
      <c r="B70" s="178"/>
      <c r="C70" s="183"/>
      <c r="D70" s="298" t="s">
        <v>1150</v>
      </c>
      <c r="E70" s="298"/>
      <c r="F70" s="298"/>
      <c r="G70" s="298"/>
      <c r="H70" s="298"/>
      <c r="I70" s="298"/>
      <c r="J70" s="298"/>
      <c r="K70" s="179"/>
    </row>
    <row r="71" spans="2:11" ht="12.75" customHeight="1">
      <c r="B71" s="187"/>
      <c r="C71" s="188"/>
      <c r="D71" s="188"/>
      <c r="E71" s="188"/>
      <c r="F71" s="188"/>
      <c r="G71" s="188"/>
      <c r="H71" s="188"/>
      <c r="I71" s="188"/>
      <c r="J71" s="188"/>
      <c r="K71" s="189"/>
    </row>
    <row r="72" spans="2:11" ht="18.75" customHeight="1">
      <c r="B72" s="190"/>
      <c r="C72" s="190"/>
      <c r="D72" s="190"/>
      <c r="E72" s="190"/>
      <c r="F72" s="190"/>
      <c r="G72" s="190"/>
      <c r="H72" s="190"/>
      <c r="I72" s="190"/>
      <c r="J72" s="190"/>
      <c r="K72" s="191"/>
    </row>
    <row r="73" spans="2:11" ht="18.75" customHeight="1">
      <c r="B73" s="191"/>
      <c r="C73" s="191"/>
      <c r="D73" s="191"/>
      <c r="E73" s="191"/>
      <c r="F73" s="191"/>
      <c r="G73" s="191"/>
      <c r="H73" s="191"/>
      <c r="I73" s="191"/>
      <c r="J73" s="191"/>
      <c r="K73" s="191"/>
    </row>
    <row r="74" spans="2:11" ht="7.5" customHeight="1">
      <c r="B74" s="192"/>
      <c r="C74" s="193"/>
      <c r="D74" s="193"/>
      <c r="E74" s="193"/>
      <c r="F74" s="193"/>
      <c r="G74" s="193"/>
      <c r="H74" s="193"/>
      <c r="I74" s="193"/>
      <c r="J74" s="193"/>
      <c r="K74" s="194"/>
    </row>
    <row r="75" spans="2:11" ht="45" customHeight="1">
      <c r="B75" s="195"/>
      <c r="C75" s="302" t="s">
        <v>1151</v>
      </c>
      <c r="D75" s="302"/>
      <c r="E75" s="302"/>
      <c r="F75" s="302"/>
      <c r="G75" s="302"/>
      <c r="H75" s="302"/>
      <c r="I75" s="302"/>
      <c r="J75" s="302"/>
      <c r="K75" s="196"/>
    </row>
    <row r="76" spans="2:11" ht="17.25" customHeight="1">
      <c r="B76" s="195"/>
      <c r="C76" s="197" t="s">
        <v>1152</v>
      </c>
      <c r="D76" s="197"/>
      <c r="E76" s="197"/>
      <c r="F76" s="197" t="s">
        <v>1153</v>
      </c>
      <c r="G76" s="198"/>
      <c r="H76" s="197" t="s">
        <v>56</v>
      </c>
      <c r="I76" s="197" t="s">
        <v>59</v>
      </c>
      <c r="J76" s="197" t="s">
        <v>1154</v>
      </c>
      <c r="K76" s="196"/>
    </row>
    <row r="77" spans="2:11" ht="17.25" customHeight="1">
      <c r="B77" s="195"/>
      <c r="C77" s="199" t="s">
        <v>1155</v>
      </c>
      <c r="D77" s="199"/>
      <c r="E77" s="199"/>
      <c r="F77" s="200" t="s">
        <v>1156</v>
      </c>
      <c r="G77" s="201"/>
      <c r="H77" s="199"/>
      <c r="I77" s="199"/>
      <c r="J77" s="199" t="s">
        <v>1157</v>
      </c>
      <c r="K77" s="196"/>
    </row>
    <row r="78" spans="2:11" ht="5.25" customHeight="1">
      <c r="B78" s="195"/>
      <c r="C78" s="202"/>
      <c r="D78" s="202"/>
      <c r="E78" s="202"/>
      <c r="F78" s="202"/>
      <c r="G78" s="203"/>
      <c r="H78" s="202"/>
      <c r="I78" s="202"/>
      <c r="J78" s="202"/>
      <c r="K78" s="196"/>
    </row>
    <row r="79" spans="2:11" ht="15" customHeight="1">
      <c r="B79" s="195"/>
      <c r="C79" s="184" t="s">
        <v>55</v>
      </c>
      <c r="D79" s="204"/>
      <c r="E79" s="204"/>
      <c r="F79" s="205" t="s">
        <v>1158</v>
      </c>
      <c r="G79" s="206"/>
      <c r="H79" s="184" t="s">
        <v>1159</v>
      </c>
      <c r="I79" s="184" t="s">
        <v>1160</v>
      </c>
      <c r="J79" s="184">
        <v>20</v>
      </c>
      <c r="K79" s="196"/>
    </row>
    <row r="80" spans="2:11" ht="15" customHeight="1">
      <c r="B80" s="195"/>
      <c r="C80" s="184" t="s">
        <v>1161</v>
      </c>
      <c r="D80" s="184"/>
      <c r="E80" s="184"/>
      <c r="F80" s="205" t="s">
        <v>1158</v>
      </c>
      <c r="G80" s="206"/>
      <c r="H80" s="184" t="s">
        <v>1162</v>
      </c>
      <c r="I80" s="184" t="s">
        <v>1160</v>
      </c>
      <c r="J80" s="184">
        <v>120</v>
      </c>
      <c r="K80" s="196"/>
    </row>
    <row r="81" spans="2:11" ht="15" customHeight="1">
      <c r="B81" s="207"/>
      <c r="C81" s="184" t="s">
        <v>1163</v>
      </c>
      <c r="D81" s="184"/>
      <c r="E81" s="184"/>
      <c r="F81" s="205" t="s">
        <v>1164</v>
      </c>
      <c r="G81" s="206"/>
      <c r="H81" s="184" t="s">
        <v>1165</v>
      </c>
      <c r="I81" s="184" t="s">
        <v>1160</v>
      </c>
      <c r="J81" s="184">
        <v>50</v>
      </c>
      <c r="K81" s="196"/>
    </row>
    <row r="82" spans="2:11" ht="15" customHeight="1">
      <c r="B82" s="207"/>
      <c r="C82" s="184" t="s">
        <v>1166</v>
      </c>
      <c r="D82" s="184"/>
      <c r="E82" s="184"/>
      <c r="F82" s="205" t="s">
        <v>1158</v>
      </c>
      <c r="G82" s="206"/>
      <c r="H82" s="184" t="s">
        <v>1167</v>
      </c>
      <c r="I82" s="184" t="s">
        <v>1168</v>
      </c>
      <c r="J82" s="184"/>
      <c r="K82" s="196"/>
    </row>
    <row r="83" spans="2:11" ht="15" customHeight="1">
      <c r="B83" s="207"/>
      <c r="C83" s="184" t="s">
        <v>1169</v>
      </c>
      <c r="D83" s="184"/>
      <c r="E83" s="184"/>
      <c r="F83" s="205" t="s">
        <v>1164</v>
      </c>
      <c r="G83" s="184"/>
      <c r="H83" s="184" t="s">
        <v>1170</v>
      </c>
      <c r="I83" s="184" t="s">
        <v>1160</v>
      </c>
      <c r="J83" s="184">
        <v>15</v>
      </c>
      <c r="K83" s="196"/>
    </row>
    <row r="84" spans="2:11" ht="15" customHeight="1">
      <c r="B84" s="207"/>
      <c r="C84" s="184" t="s">
        <v>1171</v>
      </c>
      <c r="D84" s="184"/>
      <c r="E84" s="184"/>
      <c r="F84" s="205" t="s">
        <v>1164</v>
      </c>
      <c r="G84" s="184"/>
      <c r="H84" s="184" t="s">
        <v>1172</v>
      </c>
      <c r="I84" s="184" t="s">
        <v>1160</v>
      </c>
      <c r="J84" s="184">
        <v>15</v>
      </c>
      <c r="K84" s="196"/>
    </row>
    <row r="85" spans="2:11" ht="15" customHeight="1">
      <c r="B85" s="207"/>
      <c r="C85" s="184" t="s">
        <v>1173</v>
      </c>
      <c r="D85" s="184"/>
      <c r="E85" s="184"/>
      <c r="F85" s="205" t="s">
        <v>1164</v>
      </c>
      <c r="G85" s="184"/>
      <c r="H85" s="184" t="s">
        <v>1174</v>
      </c>
      <c r="I85" s="184" t="s">
        <v>1160</v>
      </c>
      <c r="J85" s="184">
        <v>20</v>
      </c>
      <c r="K85" s="196"/>
    </row>
    <row r="86" spans="2:11" ht="15" customHeight="1">
      <c r="B86" s="207"/>
      <c r="C86" s="184" t="s">
        <v>1175</v>
      </c>
      <c r="D86" s="184"/>
      <c r="E86" s="184"/>
      <c r="F86" s="205" t="s">
        <v>1164</v>
      </c>
      <c r="G86" s="184"/>
      <c r="H86" s="184" t="s">
        <v>1176</v>
      </c>
      <c r="I86" s="184" t="s">
        <v>1160</v>
      </c>
      <c r="J86" s="184">
        <v>20</v>
      </c>
      <c r="K86" s="196"/>
    </row>
    <row r="87" spans="2:11" ht="15" customHeight="1">
      <c r="B87" s="207"/>
      <c r="C87" s="184" t="s">
        <v>1177</v>
      </c>
      <c r="D87" s="184"/>
      <c r="E87" s="184"/>
      <c r="F87" s="205" t="s">
        <v>1164</v>
      </c>
      <c r="G87" s="206"/>
      <c r="H87" s="184" t="s">
        <v>1178</v>
      </c>
      <c r="I87" s="184" t="s">
        <v>1160</v>
      </c>
      <c r="J87" s="184">
        <v>50</v>
      </c>
      <c r="K87" s="196"/>
    </row>
    <row r="88" spans="2:11" ht="15" customHeight="1">
      <c r="B88" s="207"/>
      <c r="C88" s="184" t="s">
        <v>1179</v>
      </c>
      <c r="D88" s="184"/>
      <c r="E88" s="184"/>
      <c r="F88" s="205" t="s">
        <v>1164</v>
      </c>
      <c r="G88" s="206"/>
      <c r="H88" s="184" t="s">
        <v>1180</v>
      </c>
      <c r="I88" s="184" t="s">
        <v>1160</v>
      </c>
      <c r="J88" s="184">
        <v>20</v>
      </c>
      <c r="K88" s="196"/>
    </row>
    <row r="89" spans="2:11" ht="15" customHeight="1">
      <c r="B89" s="207"/>
      <c r="C89" s="184" t="s">
        <v>1181</v>
      </c>
      <c r="D89" s="184"/>
      <c r="E89" s="184"/>
      <c r="F89" s="205" t="s">
        <v>1164</v>
      </c>
      <c r="G89" s="206"/>
      <c r="H89" s="184" t="s">
        <v>1182</v>
      </c>
      <c r="I89" s="184" t="s">
        <v>1160</v>
      </c>
      <c r="J89" s="184">
        <v>20</v>
      </c>
      <c r="K89" s="196"/>
    </row>
    <row r="90" spans="2:11" ht="15" customHeight="1">
      <c r="B90" s="207"/>
      <c r="C90" s="184" t="s">
        <v>1183</v>
      </c>
      <c r="D90" s="184"/>
      <c r="E90" s="184"/>
      <c r="F90" s="205" t="s">
        <v>1164</v>
      </c>
      <c r="G90" s="206"/>
      <c r="H90" s="184" t="s">
        <v>1184</v>
      </c>
      <c r="I90" s="184" t="s">
        <v>1160</v>
      </c>
      <c r="J90" s="184">
        <v>50</v>
      </c>
      <c r="K90" s="196"/>
    </row>
    <row r="91" spans="2:11" ht="15" customHeight="1">
      <c r="B91" s="207"/>
      <c r="C91" s="184" t="s">
        <v>1185</v>
      </c>
      <c r="D91" s="184"/>
      <c r="E91" s="184"/>
      <c r="F91" s="205" t="s">
        <v>1164</v>
      </c>
      <c r="G91" s="206"/>
      <c r="H91" s="184" t="s">
        <v>1185</v>
      </c>
      <c r="I91" s="184" t="s">
        <v>1160</v>
      </c>
      <c r="J91" s="184">
        <v>50</v>
      </c>
      <c r="K91" s="196"/>
    </row>
    <row r="92" spans="2:11" ht="15" customHeight="1">
      <c r="B92" s="207"/>
      <c r="C92" s="184" t="s">
        <v>1186</v>
      </c>
      <c r="D92" s="184"/>
      <c r="E92" s="184"/>
      <c r="F92" s="205" t="s">
        <v>1164</v>
      </c>
      <c r="G92" s="206"/>
      <c r="H92" s="184" t="s">
        <v>1187</v>
      </c>
      <c r="I92" s="184" t="s">
        <v>1160</v>
      </c>
      <c r="J92" s="184">
        <v>255</v>
      </c>
      <c r="K92" s="196"/>
    </row>
    <row r="93" spans="2:11" ht="15" customHeight="1">
      <c r="B93" s="207"/>
      <c r="C93" s="184" t="s">
        <v>1188</v>
      </c>
      <c r="D93" s="184"/>
      <c r="E93" s="184"/>
      <c r="F93" s="205" t="s">
        <v>1158</v>
      </c>
      <c r="G93" s="206"/>
      <c r="H93" s="184" t="s">
        <v>1189</v>
      </c>
      <c r="I93" s="184" t="s">
        <v>1190</v>
      </c>
      <c r="J93" s="184"/>
      <c r="K93" s="196"/>
    </row>
    <row r="94" spans="2:11" ht="15" customHeight="1">
      <c r="B94" s="207"/>
      <c r="C94" s="184" t="s">
        <v>1191</v>
      </c>
      <c r="D94" s="184"/>
      <c r="E94" s="184"/>
      <c r="F94" s="205" t="s">
        <v>1158</v>
      </c>
      <c r="G94" s="206"/>
      <c r="H94" s="184" t="s">
        <v>1192</v>
      </c>
      <c r="I94" s="184" t="s">
        <v>1193</v>
      </c>
      <c r="J94" s="184"/>
      <c r="K94" s="196"/>
    </row>
    <row r="95" spans="2:11" ht="15" customHeight="1">
      <c r="B95" s="207"/>
      <c r="C95" s="184" t="s">
        <v>1194</v>
      </c>
      <c r="D95" s="184"/>
      <c r="E95" s="184"/>
      <c r="F95" s="205" t="s">
        <v>1158</v>
      </c>
      <c r="G95" s="206"/>
      <c r="H95" s="184" t="s">
        <v>1194</v>
      </c>
      <c r="I95" s="184" t="s">
        <v>1193</v>
      </c>
      <c r="J95" s="184"/>
      <c r="K95" s="196"/>
    </row>
    <row r="96" spans="2:11" ht="15" customHeight="1">
      <c r="B96" s="207"/>
      <c r="C96" s="184" t="s">
        <v>40</v>
      </c>
      <c r="D96" s="184"/>
      <c r="E96" s="184"/>
      <c r="F96" s="205" t="s">
        <v>1158</v>
      </c>
      <c r="G96" s="206"/>
      <c r="H96" s="184" t="s">
        <v>1195</v>
      </c>
      <c r="I96" s="184" t="s">
        <v>1193</v>
      </c>
      <c r="J96" s="184"/>
      <c r="K96" s="196"/>
    </row>
    <row r="97" spans="2:11" ht="15" customHeight="1">
      <c r="B97" s="207"/>
      <c r="C97" s="184" t="s">
        <v>50</v>
      </c>
      <c r="D97" s="184"/>
      <c r="E97" s="184"/>
      <c r="F97" s="205" t="s">
        <v>1158</v>
      </c>
      <c r="G97" s="206"/>
      <c r="H97" s="184" t="s">
        <v>1196</v>
      </c>
      <c r="I97" s="184" t="s">
        <v>1193</v>
      </c>
      <c r="J97" s="184"/>
      <c r="K97" s="196"/>
    </row>
    <row r="98" spans="2:11" ht="15" customHeight="1">
      <c r="B98" s="208"/>
      <c r="C98" s="209"/>
      <c r="D98" s="209"/>
      <c r="E98" s="209"/>
      <c r="F98" s="209"/>
      <c r="G98" s="209"/>
      <c r="H98" s="209"/>
      <c r="I98" s="209"/>
      <c r="J98" s="209"/>
      <c r="K98" s="210"/>
    </row>
    <row r="99" spans="2:11" ht="18.75" customHeight="1">
      <c r="B99" s="211"/>
      <c r="C99" s="212"/>
      <c r="D99" s="212"/>
      <c r="E99" s="212"/>
      <c r="F99" s="212"/>
      <c r="G99" s="212"/>
      <c r="H99" s="212"/>
      <c r="I99" s="212"/>
      <c r="J99" s="212"/>
      <c r="K99" s="211"/>
    </row>
    <row r="100" spans="2:11" ht="18.75" customHeight="1"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</row>
    <row r="101" spans="2:11" ht="7.5" customHeight="1">
      <c r="B101" s="192"/>
      <c r="C101" s="193"/>
      <c r="D101" s="193"/>
      <c r="E101" s="193"/>
      <c r="F101" s="193"/>
      <c r="G101" s="193"/>
      <c r="H101" s="193"/>
      <c r="I101" s="193"/>
      <c r="J101" s="193"/>
      <c r="K101" s="194"/>
    </row>
    <row r="102" spans="2:11" ht="45" customHeight="1">
      <c r="B102" s="195"/>
      <c r="C102" s="302" t="s">
        <v>1197</v>
      </c>
      <c r="D102" s="302"/>
      <c r="E102" s="302"/>
      <c r="F102" s="302"/>
      <c r="G102" s="302"/>
      <c r="H102" s="302"/>
      <c r="I102" s="302"/>
      <c r="J102" s="302"/>
      <c r="K102" s="196"/>
    </row>
    <row r="103" spans="2:11" ht="17.25" customHeight="1">
      <c r="B103" s="195"/>
      <c r="C103" s="197" t="s">
        <v>1152</v>
      </c>
      <c r="D103" s="197"/>
      <c r="E103" s="197"/>
      <c r="F103" s="197" t="s">
        <v>1153</v>
      </c>
      <c r="G103" s="198"/>
      <c r="H103" s="197" t="s">
        <v>56</v>
      </c>
      <c r="I103" s="197" t="s">
        <v>59</v>
      </c>
      <c r="J103" s="197" t="s">
        <v>1154</v>
      </c>
      <c r="K103" s="196"/>
    </row>
    <row r="104" spans="2:11" ht="17.25" customHeight="1">
      <c r="B104" s="195"/>
      <c r="C104" s="199" t="s">
        <v>1155</v>
      </c>
      <c r="D104" s="199"/>
      <c r="E104" s="199"/>
      <c r="F104" s="200" t="s">
        <v>1156</v>
      </c>
      <c r="G104" s="201"/>
      <c r="H104" s="199"/>
      <c r="I104" s="199"/>
      <c r="J104" s="199" t="s">
        <v>1157</v>
      </c>
      <c r="K104" s="196"/>
    </row>
    <row r="105" spans="2:11" ht="5.25" customHeight="1">
      <c r="B105" s="195"/>
      <c r="C105" s="197"/>
      <c r="D105" s="197"/>
      <c r="E105" s="197"/>
      <c r="F105" s="197"/>
      <c r="G105" s="213"/>
      <c r="H105" s="197"/>
      <c r="I105" s="197"/>
      <c r="J105" s="197"/>
      <c r="K105" s="196"/>
    </row>
    <row r="106" spans="2:11" ht="15" customHeight="1">
      <c r="B106" s="195"/>
      <c r="C106" s="184" t="s">
        <v>55</v>
      </c>
      <c r="D106" s="204"/>
      <c r="E106" s="204"/>
      <c r="F106" s="205" t="s">
        <v>1158</v>
      </c>
      <c r="G106" s="184"/>
      <c r="H106" s="184" t="s">
        <v>1198</v>
      </c>
      <c r="I106" s="184" t="s">
        <v>1160</v>
      </c>
      <c r="J106" s="184">
        <v>20</v>
      </c>
      <c r="K106" s="196"/>
    </row>
    <row r="107" spans="2:11" ht="15" customHeight="1">
      <c r="B107" s="195"/>
      <c r="C107" s="184" t="s">
        <v>1161</v>
      </c>
      <c r="D107" s="184"/>
      <c r="E107" s="184"/>
      <c r="F107" s="205" t="s">
        <v>1158</v>
      </c>
      <c r="G107" s="184"/>
      <c r="H107" s="184" t="s">
        <v>1198</v>
      </c>
      <c r="I107" s="184" t="s">
        <v>1160</v>
      </c>
      <c r="J107" s="184">
        <v>120</v>
      </c>
      <c r="K107" s="196"/>
    </row>
    <row r="108" spans="2:11" ht="15" customHeight="1">
      <c r="B108" s="207"/>
      <c r="C108" s="184" t="s">
        <v>1163</v>
      </c>
      <c r="D108" s="184"/>
      <c r="E108" s="184"/>
      <c r="F108" s="205" t="s">
        <v>1164</v>
      </c>
      <c r="G108" s="184"/>
      <c r="H108" s="184" t="s">
        <v>1198</v>
      </c>
      <c r="I108" s="184" t="s">
        <v>1160</v>
      </c>
      <c r="J108" s="184">
        <v>50</v>
      </c>
      <c r="K108" s="196"/>
    </row>
    <row r="109" spans="2:11" ht="15" customHeight="1">
      <c r="B109" s="207"/>
      <c r="C109" s="184" t="s">
        <v>1166</v>
      </c>
      <c r="D109" s="184"/>
      <c r="E109" s="184"/>
      <c r="F109" s="205" t="s">
        <v>1158</v>
      </c>
      <c r="G109" s="184"/>
      <c r="H109" s="184" t="s">
        <v>1198</v>
      </c>
      <c r="I109" s="184" t="s">
        <v>1168</v>
      </c>
      <c r="J109" s="184"/>
      <c r="K109" s="196"/>
    </row>
    <row r="110" spans="2:11" ht="15" customHeight="1">
      <c r="B110" s="207"/>
      <c r="C110" s="184" t="s">
        <v>1177</v>
      </c>
      <c r="D110" s="184"/>
      <c r="E110" s="184"/>
      <c r="F110" s="205" t="s">
        <v>1164</v>
      </c>
      <c r="G110" s="184"/>
      <c r="H110" s="184" t="s">
        <v>1198</v>
      </c>
      <c r="I110" s="184" t="s">
        <v>1160</v>
      </c>
      <c r="J110" s="184">
        <v>50</v>
      </c>
      <c r="K110" s="196"/>
    </row>
    <row r="111" spans="2:11" ht="15" customHeight="1">
      <c r="B111" s="207"/>
      <c r="C111" s="184" t="s">
        <v>1185</v>
      </c>
      <c r="D111" s="184"/>
      <c r="E111" s="184"/>
      <c r="F111" s="205" t="s">
        <v>1164</v>
      </c>
      <c r="G111" s="184"/>
      <c r="H111" s="184" t="s">
        <v>1198</v>
      </c>
      <c r="I111" s="184" t="s">
        <v>1160</v>
      </c>
      <c r="J111" s="184">
        <v>50</v>
      </c>
      <c r="K111" s="196"/>
    </row>
    <row r="112" spans="2:11" ht="15" customHeight="1">
      <c r="B112" s="207"/>
      <c r="C112" s="184" t="s">
        <v>1183</v>
      </c>
      <c r="D112" s="184"/>
      <c r="E112" s="184"/>
      <c r="F112" s="205" t="s">
        <v>1164</v>
      </c>
      <c r="G112" s="184"/>
      <c r="H112" s="184" t="s">
        <v>1198</v>
      </c>
      <c r="I112" s="184" t="s">
        <v>1160</v>
      </c>
      <c r="J112" s="184">
        <v>50</v>
      </c>
      <c r="K112" s="196"/>
    </row>
    <row r="113" spans="2:11" ht="15" customHeight="1">
      <c r="B113" s="207"/>
      <c r="C113" s="184" t="s">
        <v>55</v>
      </c>
      <c r="D113" s="184"/>
      <c r="E113" s="184"/>
      <c r="F113" s="205" t="s">
        <v>1158</v>
      </c>
      <c r="G113" s="184"/>
      <c r="H113" s="184" t="s">
        <v>1199</v>
      </c>
      <c r="I113" s="184" t="s">
        <v>1160</v>
      </c>
      <c r="J113" s="184">
        <v>20</v>
      </c>
      <c r="K113" s="196"/>
    </row>
    <row r="114" spans="2:11" ht="15" customHeight="1">
      <c r="B114" s="207"/>
      <c r="C114" s="184" t="s">
        <v>1200</v>
      </c>
      <c r="D114" s="184"/>
      <c r="E114" s="184"/>
      <c r="F114" s="205" t="s">
        <v>1158</v>
      </c>
      <c r="G114" s="184"/>
      <c r="H114" s="184" t="s">
        <v>1201</v>
      </c>
      <c r="I114" s="184" t="s">
        <v>1160</v>
      </c>
      <c r="J114" s="184">
        <v>120</v>
      </c>
      <c r="K114" s="196"/>
    </row>
    <row r="115" spans="2:11" ht="15" customHeight="1">
      <c r="B115" s="207"/>
      <c r="C115" s="184" t="s">
        <v>40</v>
      </c>
      <c r="D115" s="184"/>
      <c r="E115" s="184"/>
      <c r="F115" s="205" t="s">
        <v>1158</v>
      </c>
      <c r="G115" s="184"/>
      <c r="H115" s="184" t="s">
        <v>1202</v>
      </c>
      <c r="I115" s="184" t="s">
        <v>1193</v>
      </c>
      <c r="J115" s="184"/>
      <c r="K115" s="196"/>
    </row>
    <row r="116" spans="2:11" ht="15" customHeight="1">
      <c r="B116" s="207"/>
      <c r="C116" s="184" t="s">
        <v>50</v>
      </c>
      <c r="D116" s="184"/>
      <c r="E116" s="184"/>
      <c r="F116" s="205" t="s">
        <v>1158</v>
      </c>
      <c r="G116" s="184"/>
      <c r="H116" s="184" t="s">
        <v>1203</v>
      </c>
      <c r="I116" s="184" t="s">
        <v>1193</v>
      </c>
      <c r="J116" s="184"/>
      <c r="K116" s="196"/>
    </row>
    <row r="117" spans="2:11" ht="15" customHeight="1">
      <c r="B117" s="207"/>
      <c r="C117" s="184" t="s">
        <v>59</v>
      </c>
      <c r="D117" s="184"/>
      <c r="E117" s="184"/>
      <c r="F117" s="205" t="s">
        <v>1158</v>
      </c>
      <c r="G117" s="184"/>
      <c r="H117" s="184" t="s">
        <v>1204</v>
      </c>
      <c r="I117" s="184" t="s">
        <v>1205</v>
      </c>
      <c r="J117" s="184"/>
      <c r="K117" s="196"/>
    </row>
    <row r="118" spans="2:11" ht="15" customHeight="1">
      <c r="B118" s="208"/>
      <c r="C118" s="214"/>
      <c r="D118" s="214"/>
      <c r="E118" s="214"/>
      <c r="F118" s="214"/>
      <c r="G118" s="214"/>
      <c r="H118" s="214"/>
      <c r="I118" s="214"/>
      <c r="J118" s="214"/>
      <c r="K118" s="210"/>
    </row>
    <row r="119" spans="2:11" ht="18.75" customHeight="1">
      <c r="B119" s="215"/>
      <c r="C119" s="216"/>
      <c r="D119" s="216"/>
      <c r="E119" s="216"/>
      <c r="F119" s="217"/>
      <c r="G119" s="216"/>
      <c r="H119" s="216"/>
      <c r="I119" s="216"/>
      <c r="J119" s="216"/>
      <c r="K119" s="215"/>
    </row>
    <row r="120" spans="2:11" ht="18.75" customHeight="1"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</row>
    <row r="121" spans="2:11" ht="7.5" customHeight="1">
      <c r="B121" s="218"/>
      <c r="C121" s="219"/>
      <c r="D121" s="219"/>
      <c r="E121" s="219"/>
      <c r="F121" s="219"/>
      <c r="G121" s="219"/>
      <c r="H121" s="219"/>
      <c r="I121" s="219"/>
      <c r="J121" s="219"/>
      <c r="K121" s="220"/>
    </row>
    <row r="122" spans="2:11" ht="45" customHeight="1">
      <c r="B122" s="221"/>
      <c r="C122" s="300" t="s">
        <v>1206</v>
      </c>
      <c r="D122" s="300"/>
      <c r="E122" s="300"/>
      <c r="F122" s="300"/>
      <c r="G122" s="300"/>
      <c r="H122" s="300"/>
      <c r="I122" s="300"/>
      <c r="J122" s="300"/>
      <c r="K122" s="222"/>
    </row>
    <row r="123" spans="2:11" ht="17.25" customHeight="1">
      <c r="B123" s="223"/>
      <c r="C123" s="197" t="s">
        <v>1152</v>
      </c>
      <c r="D123" s="197"/>
      <c r="E123" s="197"/>
      <c r="F123" s="197" t="s">
        <v>1153</v>
      </c>
      <c r="G123" s="198"/>
      <c r="H123" s="197" t="s">
        <v>56</v>
      </c>
      <c r="I123" s="197" t="s">
        <v>59</v>
      </c>
      <c r="J123" s="197" t="s">
        <v>1154</v>
      </c>
      <c r="K123" s="224"/>
    </row>
    <row r="124" spans="2:11" ht="17.25" customHeight="1">
      <c r="B124" s="223"/>
      <c r="C124" s="199" t="s">
        <v>1155</v>
      </c>
      <c r="D124" s="199"/>
      <c r="E124" s="199"/>
      <c r="F124" s="200" t="s">
        <v>1156</v>
      </c>
      <c r="G124" s="201"/>
      <c r="H124" s="199"/>
      <c r="I124" s="199"/>
      <c r="J124" s="199" t="s">
        <v>1157</v>
      </c>
      <c r="K124" s="224"/>
    </row>
    <row r="125" spans="2:11" ht="5.25" customHeight="1">
      <c r="B125" s="225"/>
      <c r="C125" s="202"/>
      <c r="D125" s="202"/>
      <c r="E125" s="202"/>
      <c r="F125" s="202"/>
      <c r="G125" s="226"/>
      <c r="H125" s="202"/>
      <c r="I125" s="202"/>
      <c r="J125" s="202"/>
      <c r="K125" s="227"/>
    </row>
    <row r="126" spans="2:11" ht="15" customHeight="1">
      <c r="B126" s="225"/>
      <c r="C126" s="184" t="s">
        <v>1161</v>
      </c>
      <c r="D126" s="204"/>
      <c r="E126" s="204"/>
      <c r="F126" s="205" t="s">
        <v>1158</v>
      </c>
      <c r="G126" s="184"/>
      <c r="H126" s="184" t="s">
        <v>1198</v>
      </c>
      <c r="I126" s="184" t="s">
        <v>1160</v>
      </c>
      <c r="J126" s="184">
        <v>120</v>
      </c>
      <c r="K126" s="228"/>
    </row>
    <row r="127" spans="2:11" ht="15" customHeight="1">
      <c r="B127" s="225"/>
      <c r="C127" s="184" t="s">
        <v>1207</v>
      </c>
      <c r="D127" s="184"/>
      <c r="E127" s="184"/>
      <c r="F127" s="205" t="s">
        <v>1158</v>
      </c>
      <c r="G127" s="184"/>
      <c r="H127" s="184" t="s">
        <v>1208</v>
      </c>
      <c r="I127" s="184" t="s">
        <v>1160</v>
      </c>
      <c r="J127" s="184" t="s">
        <v>1209</v>
      </c>
      <c r="K127" s="228"/>
    </row>
    <row r="128" spans="2:11" ht="15" customHeight="1">
      <c r="B128" s="225"/>
      <c r="C128" s="184" t="s">
        <v>1106</v>
      </c>
      <c r="D128" s="184"/>
      <c r="E128" s="184"/>
      <c r="F128" s="205" t="s">
        <v>1158</v>
      </c>
      <c r="G128" s="184"/>
      <c r="H128" s="184" t="s">
        <v>1210</v>
      </c>
      <c r="I128" s="184" t="s">
        <v>1160</v>
      </c>
      <c r="J128" s="184" t="s">
        <v>1209</v>
      </c>
      <c r="K128" s="228"/>
    </row>
    <row r="129" spans="2:11" ht="15" customHeight="1">
      <c r="B129" s="225"/>
      <c r="C129" s="184" t="s">
        <v>1169</v>
      </c>
      <c r="D129" s="184"/>
      <c r="E129" s="184"/>
      <c r="F129" s="205" t="s">
        <v>1164</v>
      </c>
      <c r="G129" s="184"/>
      <c r="H129" s="184" t="s">
        <v>1170</v>
      </c>
      <c r="I129" s="184" t="s">
        <v>1160</v>
      </c>
      <c r="J129" s="184">
        <v>15</v>
      </c>
      <c r="K129" s="228"/>
    </row>
    <row r="130" spans="2:11" ht="15" customHeight="1">
      <c r="B130" s="225"/>
      <c r="C130" s="184" t="s">
        <v>1171</v>
      </c>
      <c r="D130" s="184"/>
      <c r="E130" s="184"/>
      <c r="F130" s="205" t="s">
        <v>1164</v>
      </c>
      <c r="G130" s="184"/>
      <c r="H130" s="184" t="s">
        <v>1172</v>
      </c>
      <c r="I130" s="184" t="s">
        <v>1160</v>
      </c>
      <c r="J130" s="184">
        <v>15</v>
      </c>
      <c r="K130" s="228"/>
    </row>
    <row r="131" spans="2:11" ht="15" customHeight="1">
      <c r="B131" s="225"/>
      <c r="C131" s="184" t="s">
        <v>1173</v>
      </c>
      <c r="D131" s="184"/>
      <c r="E131" s="184"/>
      <c r="F131" s="205" t="s">
        <v>1164</v>
      </c>
      <c r="G131" s="184"/>
      <c r="H131" s="184" t="s">
        <v>1174</v>
      </c>
      <c r="I131" s="184" t="s">
        <v>1160</v>
      </c>
      <c r="J131" s="184">
        <v>20</v>
      </c>
      <c r="K131" s="228"/>
    </row>
    <row r="132" spans="2:11" ht="15" customHeight="1">
      <c r="B132" s="225"/>
      <c r="C132" s="184" t="s">
        <v>1175</v>
      </c>
      <c r="D132" s="184"/>
      <c r="E132" s="184"/>
      <c r="F132" s="205" t="s">
        <v>1164</v>
      </c>
      <c r="G132" s="184"/>
      <c r="H132" s="184" t="s">
        <v>1176</v>
      </c>
      <c r="I132" s="184" t="s">
        <v>1160</v>
      </c>
      <c r="J132" s="184">
        <v>20</v>
      </c>
      <c r="K132" s="228"/>
    </row>
    <row r="133" spans="2:11" ht="15" customHeight="1">
      <c r="B133" s="225"/>
      <c r="C133" s="184" t="s">
        <v>1163</v>
      </c>
      <c r="D133" s="184"/>
      <c r="E133" s="184"/>
      <c r="F133" s="205" t="s">
        <v>1164</v>
      </c>
      <c r="G133" s="184"/>
      <c r="H133" s="184" t="s">
        <v>1198</v>
      </c>
      <c r="I133" s="184" t="s">
        <v>1160</v>
      </c>
      <c r="J133" s="184">
        <v>50</v>
      </c>
      <c r="K133" s="228"/>
    </row>
    <row r="134" spans="2:11" ht="15" customHeight="1">
      <c r="B134" s="225"/>
      <c r="C134" s="184" t="s">
        <v>1177</v>
      </c>
      <c r="D134" s="184"/>
      <c r="E134" s="184"/>
      <c r="F134" s="205" t="s">
        <v>1164</v>
      </c>
      <c r="G134" s="184"/>
      <c r="H134" s="184" t="s">
        <v>1198</v>
      </c>
      <c r="I134" s="184" t="s">
        <v>1160</v>
      </c>
      <c r="J134" s="184">
        <v>50</v>
      </c>
      <c r="K134" s="228"/>
    </row>
    <row r="135" spans="2:11" ht="15" customHeight="1">
      <c r="B135" s="225"/>
      <c r="C135" s="184" t="s">
        <v>1183</v>
      </c>
      <c r="D135" s="184"/>
      <c r="E135" s="184"/>
      <c r="F135" s="205" t="s">
        <v>1164</v>
      </c>
      <c r="G135" s="184"/>
      <c r="H135" s="184" t="s">
        <v>1198</v>
      </c>
      <c r="I135" s="184" t="s">
        <v>1160</v>
      </c>
      <c r="J135" s="184">
        <v>50</v>
      </c>
      <c r="K135" s="228"/>
    </row>
    <row r="136" spans="2:11" ht="15" customHeight="1">
      <c r="B136" s="225"/>
      <c r="C136" s="184" t="s">
        <v>1185</v>
      </c>
      <c r="D136" s="184"/>
      <c r="E136" s="184"/>
      <c r="F136" s="205" t="s">
        <v>1164</v>
      </c>
      <c r="G136" s="184"/>
      <c r="H136" s="184" t="s">
        <v>1198</v>
      </c>
      <c r="I136" s="184" t="s">
        <v>1160</v>
      </c>
      <c r="J136" s="184">
        <v>50</v>
      </c>
      <c r="K136" s="228"/>
    </row>
    <row r="137" spans="2:11" ht="15" customHeight="1">
      <c r="B137" s="225"/>
      <c r="C137" s="184" t="s">
        <v>1186</v>
      </c>
      <c r="D137" s="184"/>
      <c r="E137" s="184"/>
      <c r="F137" s="205" t="s">
        <v>1164</v>
      </c>
      <c r="G137" s="184"/>
      <c r="H137" s="184" t="s">
        <v>1211</v>
      </c>
      <c r="I137" s="184" t="s">
        <v>1160</v>
      </c>
      <c r="J137" s="184">
        <v>255</v>
      </c>
      <c r="K137" s="228"/>
    </row>
    <row r="138" spans="2:11" ht="15" customHeight="1">
      <c r="B138" s="225"/>
      <c r="C138" s="184" t="s">
        <v>1188</v>
      </c>
      <c r="D138" s="184"/>
      <c r="E138" s="184"/>
      <c r="F138" s="205" t="s">
        <v>1158</v>
      </c>
      <c r="G138" s="184"/>
      <c r="H138" s="184" t="s">
        <v>1212</v>
      </c>
      <c r="I138" s="184" t="s">
        <v>1190</v>
      </c>
      <c r="J138" s="184"/>
      <c r="K138" s="228"/>
    </row>
    <row r="139" spans="2:11" ht="15" customHeight="1">
      <c r="B139" s="225"/>
      <c r="C139" s="184" t="s">
        <v>1191</v>
      </c>
      <c r="D139" s="184"/>
      <c r="E139" s="184"/>
      <c r="F139" s="205" t="s">
        <v>1158</v>
      </c>
      <c r="G139" s="184"/>
      <c r="H139" s="184" t="s">
        <v>1213</v>
      </c>
      <c r="I139" s="184" t="s">
        <v>1193</v>
      </c>
      <c r="J139" s="184"/>
      <c r="K139" s="228"/>
    </row>
    <row r="140" spans="2:11" ht="15" customHeight="1">
      <c r="B140" s="225"/>
      <c r="C140" s="184" t="s">
        <v>1194</v>
      </c>
      <c r="D140" s="184"/>
      <c r="E140" s="184"/>
      <c r="F140" s="205" t="s">
        <v>1158</v>
      </c>
      <c r="G140" s="184"/>
      <c r="H140" s="184" t="s">
        <v>1194</v>
      </c>
      <c r="I140" s="184" t="s">
        <v>1193</v>
      </c>
      <c r="J140" s="184"/>
      <c r="K140" s="228"/>
    </row>
    <row r="141" spans="2:11" ht="15" customHeight="1">
      <c r="B141" s="225"/>
      <c r="C141" s="184" t="s">
        <v>40</v>
      </c>
      <c r="D141" s="184"/>
      <c r="E141" s="184"/>
      <c r="F141" s="205" t="s">
        <v>1158</v>
      </c>
      <c r="G141" s="184"/>
      <c r="H141" s="184" t="s">
        <v>1214</v>
      </c>
      <c r="I141" s="184" t="s">
        <v>1193</v>
      </c>
      <c r="J141" s="184"/>
      <c r="K141" s="228"/>
    </row>
    <row r="142" spans="2:11" ht="15" customHeight="1">
      <c r="B142" s="225"/>
      <c r="C142" s="184" t="s">
        <v>1215</v>
      </c>
      <c r="D142" s="184"/>
      <c r="E142" s="184"/>
      <c r="F142" s="205" t="s">
        <v>1158</v>
      </c>
      <c r="G142" s="184"/>
      <c r="H142" s="184" t="s">
        <v>1216</v>
      </c>
      <c r="I142" s="184" t="s">
        <v>1193</v>
      </c>
      <c r="J142" s="184"/>
      <c r="K142" s="228"/>
    </row>
    <row r="143" spans="2:11" ht="15" customHeight="1">
      <c r="B143" s="229"/>
      <c r="C143" s="230"/>
      <c r="D143" s="230"/>
      <c r="E143" s="230"/>
      <c r="F143" s="230"/>
      <c r="G143" s="230"/>
      <c r="H143" s="230"/>
      <c r="I143" s="230"/>
      <c r="J143" s="230"/>
      <c r="K143" s="231"/>
    </row>
    <row r="144" spans="2:11" ht="18.75" customHeight="1">
      <c r="B144" s="216"/>
      <c r="C144" s="216"/>
      <c r="D144" s="216"/>
      <c r="E144" s="216"/>
      <c r="F144" s="217"/>
      <c r="G144" s="216"/>
      <c r="H144" s="216"/>
      <c r="I144" s="216"/>
      <c r="J144" s="216"/>
      <c r="K144" s="216"/>
    </row>
    <row r="145" spans="2:11" ht="18.75" customHeight="1">
      <c r="B145" s="191"/>
      <c r="C145" s="191"/>
      <c r="D145" s="191"/>
      <c r="E145" s="191"/>
      <c r="F145" s="191"/>
      <c r="G145" s="191"/>
      <c r="H145" s="191"/>
      <c r="I145" s="191"/>
      <c r="J145" s="191"/>
      <c r="K145" s="191"/>
    </row>
    <row r="146" spans="2:11" ht="7.5" customHeight="1">
      <c r="B146" s="192"/>
      <c r="C146" s="193"/>
      <c r="D146" s="193"/>
      <c r="E146" s="193"/>
      <c r="F146" s="193"/>
      <c r="G146" s="193"/>
      <c r="H146" s="193"/>
      <c r="I146" s="193"/>
      <c r="J146" s="193"/>
      <c r="K146" s="194"/>
    </row>
    <row r="147" spans="2:11" ht="45" customHeight="1">
      <c r="B147" s="195"/>
      <c r="C147" s="302" t="s">
        <v>1217</v>
      </c>
      <c r="D147" s="302"/>
      <c r="E147" s="302"/>
      <c r="F147" s="302"/>
      <c r="G147" s="302"/>
      <c r="H147" s="302"/>
      <c r="I147" s="302"/>
      <c r="J147" s="302"/>
      <c r="K147" s="196"/>
    </row>
    <row r="148" spans="2:11" ht="17.25" customHeight="1">
      <c r="B148" s="195"/>
      <c r="C148" s="197" t="s">
        <v>1152</v>
      </c>
      <c r="D148" s="197"/>
      <c r="E148" s="197"/>
      <c r="F148" s="197" t="s">
        <v>1153</v>
      </c>
      <c r="G148" s="198"/>
      <c r="H148" s="197" t="s">
        <v>56</v>
      </c>
      <c r="I148" s="197" t="s">
        <v>59</v>
      </c>
      <c r="J148" s="197" t="s">
        <v>1154</v>
      </c>
      <c r="K148" s="196"/>
    </row>
    <row r="149" spans="2:11" ht="17.25" customHeight="1">
      <c r="B149" s="195"/>
      <c r="C149" s="199" t="s">
        <v>1155</v>
      </c>
      <c r="D149" s="199"/>
      <c r="E149" s="199"/>
      <c r="F149" s="200" t="s">
        <v>1156</v>
      </c>
      <c r="G149" s="201"/>
      <c r="H149" s="199"/>
      <c r="I149" s="199"/>
      <c r="J149" s="199" t="s">
        <v>1157</v>
      </c>
      <c r="K149" s="196"/>
    </row>
    <row r="150" spans="2:11" ht="5.25" customHeight="1">
      <c r="B150" s="207"/>
      <c r="C150" s="202"/>
      <c r="D150" s="202"/>
      <c r="E150" s="202"/>
      <c r="F150" s="202"/>
      <c r="G150" s="203"/>
      <c r="H150" s="202"/>
      <c r="I150" s="202"/>
      <c r="J150" s="202"/>
      <c r="K150" s="228"/>
    </row>
    <row r="151" spans="2:11" ht="15" customHeight="1">
      <c r="B151" s="207"/>
      <c r="C151" s="232" t="s">
        <v>1161</v>
      </c>
      <c r="D151" s="184"/>
      <c r="E151" s="184"/>
      <c r="F151" s="233" t="s">
        <v>1158</v>
      </c>
      <c r="G151" s="184"/>
      <c r="H151" s="232" t="s">
        <v>1198</v>
      </c>
      <c r="I151" s="232" t="s">
        <v>1160</v>
      </c>
      <c r="J151" s="232">
        <v>120</v>
      </c>
      <c r="K151" s="228"/>
    </row>
    <row r="152" spans="2:11" ht="15" customHeight="1">
      <c r="B152" s="207"/>
      <c r="C152" s="232" t="s">
        <v>1207</v>
      </c>
      <c r="D152" s="184"/>
      <c r="E152" s="184"/>
      <c r="F152" s="233" t="s">
        <v>1158</v>
      </c>
      <c r="G152" s="184"/>
      <c r="H152" s="232" t="s">
        <v>1218</v>
      </c>
      <c r="I152" s="232" t="s">
        <v>1160</v>
      </c>
      <c r="J152" s="232" t="s">
        <v>1209</v>
      </c>
      <c r="K152" s="228"/>
    </row>
    <row r="153" spans="2:11" ht="15" customHeight="1">
      <c r="B153" s="207"/>
      <c r="C153" s="232" t="s">
        <v>1106</v>
      </c>
      <c r="D153" s="184"/>
      <c r="E153" s="184"/>
      <c r="F153" s="233" t="s">
        <v>1158</v>
      </c>
      <c r="G153" s="184"/>
      <c r="H153" s="232" t="s">
        <v>1219</v>
      </c>
      <c r="I153" s="232" t="s">
        <v>1160</v>
      </c>
      <c r="J153" s="232" t="s">
        <v>1209</v>
      </c>
      <c r="K153" s="228"/>
    </row>
    <row r="154" spans="2:11" ht="15" customHeight="1">
      <c r="B154" s="207"/>
      <c r="C154" s="232" t="s">
        <v>1163</v>
      </c>
      <c r="D154" s="184"/>
      <c r="E154" s="184"/>
      <c r="F154" s="233" t="s">
        <v>1164</v>
      </c>
      <c r="G154" s="184"/>
      <c r="H154" s="232" t="s">
        <v>1198</v>
      </c>
      <c r="I154" s="232" t="s">
        <v>1160</v>
      </c>
      <c r="J154" s="232">
        <v>50</v>
      </c>
      <c r="K154" s="228"/>
    </row>
    <row r="155" spans="2:11" ht="15" customHeight="1">
      <c r="B155" s="207"/>
      <c r="C155" s="232" t="s">
        <v>1166</v>
      </c>
      <c r="D155" s="184"/>
      <c r="E155" s="184"/>
      <c r="F155" s="233" t="s">
        <v>1158</v>
      </c>
      <c r="G155" s="184"/>
      <c r="H155" s="232" t="s">
        <v>1198</v>
      </c>
      <c r="I155" s="232" t="s">
        <v>1168</v>
      </c>
      <c r="J155" s="232"/>
      <c r="K155" s="228"/>
    </row>
    <row r="156" spans="2:11" ht="15" customHeight="1">
      <c r="B156" s="207"/>
      <c r="C156" s="232" t="s">
        <v>1177</v>
      </c>
      <c r="D156" s="184"/>
      <c r="E156" s="184"/>
      <c r="F156" s="233" t="s">
        <v>1164</v>
      </c>
      <c r="G156" s="184"/>
      <c r="H156" s="232" t="s">
        <v>1198</v>
      </c>
      <c r="I156" s="232" t="s">
        <v>1160</v>
      </c>
      <c r="J156" s="232">
        <v>50</v>
      </c>
      <c r="K156" s="228"/>
    </row>
    <row r="157" spans="2:11" ht="15" customHeight="1">
      <c r="B157" s="207"/>
      <c r="C157" s="232" t="s">
        <v>1185</v>
      </c>
      <c r="D157" s="184"/>
      <c r="E157" s="184"/>
      <c r="F157" s="233" t="s">
        <v>1164</v>
      </c>
      <c r="G157" s="184"/>
      <c r="H157" s="232" t="s">
        <v>1198</v>
      </c>
      <c r="I157" s="232" t="s">
        <v>1160</v>
      </c>
      <c r="J157" s="232">
        <v>50</v>
      </c>
      <c r="K157" s="228"/>
    </row>
    <row r="158" spans="2:11" ht="15" customHeight="1">
      <c r="B158" s="207"/>
      <c r="C158" s="232" t="s">
        <v>1183</v>
      </c>
      <c r="D158" s="184"/>
      <c r="E158" s="184"/>
      <c r="F158" s="233" t="s">
        <v>1164</v>
      </c>
      <c r="G158" s="184"/>
      <c r="H158" s="232" t="s">
        <v>1198</v>
      </c>
      <c r="I158" s="232" t="s">
        <v>1160</v>
      </c>
      <c r="J158" s="232">
        <v>50</v>
      </c>
      <c r="K158" s="228"/>
    </row>
    <row r="159" spans="2:11" ht="15" customHeight="1">
      <c r="B159" s="207"/>
      <c r="C159" s="232" t="s">
        <v>87</v>
      </c>
      <c r="D159" s="184"/>
      <c r="E159" s="184"/>
      <c r="F159" s="233" t="s">
        <v>1158</v>
      </c>
      <c r="G159" s="184"/>
      <c r="H159" s="232" t="s">
        <v>1220</v>
      </c>
      <c r="I159" s="232" t="s">
        <v>1160</v>
      </c>
      <c r="J159" s="232" t="s">
        <v>1221</v>
      </c>
      <c r="K159" s="228"/>
    </row>
    <row r="160" spans="2:11" ht="15" customHeight="1">
      <c r="B160" s="207"/>
      <c r="C160" s="232" t="s">
        <v>1222</v>
      </c>
      <c r="D160" s="184"/>
      <c r="E160" s="184"/>
      <c r="F160" s="233" t="s">
        <v>1158</v>
      </c>
      <c r="G160" s="184"/>
      <c r="H160" s="232" t="s">
        <v>1223</v>
      </c>
      <c r="I160" s="232" t="s">
        <v>1193</v>
      </c>
      <c r="J160" s="232"/>
      <c r="K160" s="228"/>
    </row>
    <row r="161" spans="2:11" ht="15" customHeight="1">
      <c r="B161" s="234"/>
      <c r="C161" s="214"/>
      <c r="D161" s="214"/>
      <c r="E161" s="214"/>
      <c r="F161" s="214"/>
      <c r="G161" s="214"/>
      <c r="H161" s="214"/>
      <c r="I161" s="214"/>
      <c r="J161" s="214"/>
      <c r="K161" s="235"/>
    </row>
    <row r="162" spans="2:11" ht="18.75" customHeight="1">
      <c r="B162" s="216"/>
      <c r="C162" s="226"/>
      <c r="D162" s="226"/>
      <c r="E162" s="226"/>
      <c r="F162" s="236"/>
      <c r="G162" s="226"/>
      <c r="H162" s="226"/>
      <c r="I162" s="226"/>
      <c r="J162" s="226"/>
      <c r="K162" s="216"/>
    </row>
    <row r="163" spans="2:11" ht="18.75" customHeight="1">
      <c r="B163" s="191"/>
      <c r="C163" s="191"/>
      <c r="D163" s="191"/>
      <c r="E163" s="191"/>
      <c r="F163" s="191"/>
      <c r="G163" s="191"/>
      <c r="H163" s="191"/>
      <c r="I163" s="191"/>
      <c r="J163" s="191"/>
      <c r="K163" s="191"/>
    </row>
    <row r="164" spans="2:11" ht="7.5" customHeight="1">
      <c r="B164" s="173"/>
      <c r="C164" s="174"/>
      <c r="D164" s="174"/>
      <c r="E164" s="174"/>
      <c r="F164" s="174"/>
      <c r="G164" s="174"/>
      <c r="H164" s="174"/>
      <c r="I164" s="174"/>
      <c r="J164" s="174"/>
      <c r="K164" s="175"/>
    </row>
    <row r="165" spans="2:11" ht="45" customHeight="1">
      <c r="B165" s="176"/>
      <c r="C165" s="300" t="s">
        <v>1224</v>
      </c>
      <c r="D165" s="300"/>
      <c r="E165" s="300"/>
      <c r="F165" s="300"/>
      <c r="G165" s="300"/>
      <c r="H165" s="300"/>
      <c r="I165" s="300"/>
      <c r="J165" s="300"/>
      <c r="K165" s="177"/>
    </row>
    <row r="166" spans="2:11" ht="17.25" customHeight="1">
      <c r="B166" s="176"/>
      <c r="C166" s="197" t="s">
        <v>1152</v>
      </c>
      <c r="D166" s="197"/>
      <c r="E166" s="197"/>
      <c r="F166" s="197" t="s">
        <v>1153</v>
      </c>
      <c r="G166" s="237"/>
      <c r="H166" s="238" t="s">
        <v>56</v>
      </c>
      <c r="I166" s="238" t="s">
        <v>59</v>
      </c>
      <c r="J166" s="197" t="s">
        <v>1154</v>
      </c>
      <c r="K166" s="177"/>
    </row>
    <row r="167" spans="2:11" ht="17.25" customHeight="1">
      <c r="B167" s="178"/>
      <c r="C167" s="199" t="s">
        <v>1155</v>
      </c>
      <c r="D167" s="199"/>
      <c r="E167" s="199"/>
      <c r="F167" s="200" t="s">
        <v>1156</v>
      </c>
      <c r="G167" s="239"/>
      <c r="H167" s="240"/>
      <c r="I167" s="240"/>
      <c r="J167" s="199" t="s">
        <v>1157</v>
      </c>
      <c r="K167" s="179"/>
    </row>
    <row r="168" spans="2:11" ht="5.25" customHeight="1">
      <c r="B168" s="207"/>
      <c r="C168" s="202"/>
      <c r="D168" s="202"/>
      <c r="E168" s="202"/>
      <c r="F168" s="202"/>
      <c r="G168" s="203"/>
      <c r="H168" s="202"/>
      <c r="I168" s="202"/>
      <c r="J168" s="202"/>
      <c r="K168" s="228"/>
    </row>
    <row r="169" spans="2:11" ht="15" customHeight="1">
      <c r="B169" s="207"/>
      <c r="C169" s="184" t="s">
        <v>1161</v>
      </c>
      <c r="D169" s="184"/>
      <c r="E169" s="184"/>
      <c r="F169" s="205" t="s">
        <v>1158</v>
      </c>
      <c r="G169" s="184"/>
      <c r="H169" s="184" t="s">
        <v>1198</v>
      </c>
      <c r="I169" s="184" t="s">
        <v>1160</v>
      </c>
      <c r="J169" s="184">
        <v>120</v>
      </c>
      <c r="K169" s="228"/>
    </row>
    <row r="170" spans="2:11" ht="15" customHeight="1">
      <c r="B170" s="207"/>
      <c r="C170" s="184" t="s">
        <v>1207</v>
      </c>
      <c r="D170" s="184"/>
      <c r="E170" s="184"/>
      <c r="F170" s="205" t="s">
        <v>1158</v>
      </c>
      <c r="G170" s="184"/>
      <c r="H170" s="184" t="s">
        <v>1208</v>
      </c>
      <c r="I170" s="184" t="s">
        <v>1160</v>
      </c>
      <c r="J170" s="184" t="s">
        <v>1209</v>
      </c>
      <c r="K170" s="228"/>
    </row>
    <row r="171" spans="2:11" ht="15" customHeight="1">
      <c r="B171" s="207"/>
      <c r="C171" s="184" t="s">
        <v>1106</v>
      </c>
      <c r="D171" s="184"/>
      <c r="E171" s="184"/>
      <c r="F171" s="205" t="s">
        <v>1158</v>
      </c>
      <c r="G171" s="184"/>
      <c r="H171" s="184" t="s">
        <v>1225</v>
      </c>
      <c r="I171" s="184" t="s">
        <v>1160</v>
      </c>
      <c r="J171" s="184" t="s">
        <v>1209</v>
      </c>
      <c r="K171" s="228"/>
    </row>
    <row r="172" spans="2:11" ht="15" customHeight="1">
      <c r="B172" s="207"/>
      <c r="C172" s="184" t="s">
        <v>1163</v>
      </c>
      <c r="D172" s="184"/>
      <c r="E172" s="184"/>
      <c r="F172" s="205" t="s">
        <v>1164</v>
      </c>
      <c r="G172" s="184"/>
      <c r="H172" s="184" t="s">
        <v>1225</v>
      </c>
      <c r="I172" s="184" t="s">
        <v>1160</v>
      </c>
      <c r="J172" s="184">
        <v>50</v>
      </c>
      <c r="K172" s="228"/>
    </row>
    <row r="173" spans="2:11" ht="15" customHeight="1">
      <c r="B173" s="207"/>
      <c r="C173" s="184" t="s">
        <v>1166</v>
      </c>
      <c r="D173" s="184"/>
      <c r="E173" s="184"/>
      <c r="F173" s="205" t="s">
        <v>1158</v>
      </c>
      <c r="G173" s="184"/>
      <c r="H173" s="184" t="s">
        <v>1225</v>
      </c>
      <c r="I173" s="184" t="s">
        <v>1168</v>
      </c>
      <c r="J173" s="184"/>
      <c r="K173" s="228"/>
    </row>
    <row r="174" spans="2:11" ht="15" customHeight="1">
      <c r="B174" s="207"/>
      <c r="C174" s="184" t="s">
        <v>1177</v>
      </c>
      <c r="D174" s="184"/>
      <c r="E174" s="184"/>
      <c r="F174" s="205" t="s">
        <v>1164</v>
      </c>
      <c r="G174" s="184"/>
      <c r="H174" s="184" t="s">
        <v>1225</v>
      </c>
      <c r="I174" s="184" t="s">
        <v>1160</v>
      </c>
      <c r="J174" s="184">
        <v>50</v>
      </c>
      <c r="K174" s="228"/>
    </row>
    <row r="175" spans="2:11" ht="15" customHeight="1">
      <c r="B175" s="207"/>
      <c r="C175" s="184" t="s">
        <v>1185</v>
      </c>
      <c r="D175" s="184"/>
      <c r="E175" s="184"/>
      <c r="F175" s="205" t="s">
        <v>1164</v>
      </c>
      <c r="G175" s="184"/>
      <c r="H175" s="184" t="s">
        <v>1225</v>
      </c>
      <c r="I175" s="184" t="s">
        <v>1160</v>
      </c>
      <c r="J175" s="184">
        <v>50</v>
      </c>
      <c r="K175" s="228"/>
    </row>
    <row r="176" spans="2:11" ht="15" customHeight="1">
      <c r="B176" s="207"/>
      <c r="C176" s="184" t="s">
        <v>1183</v>
      </c>
      <c r="D176" s="184"/>
      <c r="E176" s="184"/>
      <c r="F176" s="205" t="s">
        <v>1164</v>
      </c>
      <c r="G176" s="184"/>
      <c r="H176" s="184" t="s">
        <v>1225</v>
      </c>
      <c r="I176" s="184" t="s">
        <v>1160</v>
      </c>
      <c r="J176" s="184">
        <v>50</v>
      </c>
      <c r="K176" s="228"/>
    </row>
    <row r="177" spans="2:11" ht="15" customHeight="1">
      <c r="B177" s="207"/>
      <c r="C177" s="184" t="s">
        <v>119</v>
      </c>
      <c r="D177" s="184"/>
      <c r="E177" s="184"/>
      <c r="F177" s="205" t="s">
        <v>1158</v>
      </c>
      <c r="G177" s="184"/>
      <c r="H177" s="184" t="s">
        <v>1226</v>
      </c>
      <c r="I177" s="184" t="s">
        <v>1227</v>
      </c>
      <c r="J177" s="184"/>
      <c r="K177" s="228"/>
    </row>
    <row r="178" spans="2:11" ht="15" customHeight="1">
      <c r="B178" s="207"/>
      <c r="C178" s="184" t="s">
        <v>59</v>
      </c>
      <c r="D178" s="184"/>
      <c r="E178" s="184"/>
      <c r="F178" s="205" t="s">
        <v>1158</v>
      </c>
      <c r="G178" s="184"/>
      <c r="H178" s="184" t="s">
        <v>1228</v>
      </c>
      <c r="I178" s="184" t="s">
        <v>1229</v>
      </c>
      <c r="J178" s="184">
        <v>1</v>
      </c>
      <c r="K178" s="228"/>
    </row>
    <row r="179" spans="2:11" ht="15" customHeight="1">
      <c r="B179" s="207"/>
      <c r="C179" s="184" t="s">
        <v>55</v>
      </c>
      <c r="D179" s="184"/>
      <c r="E179" s="184"/>
      <c r="F179" s="205" t="s">
        <v>1158</v>
      </c>
      <c r="G179" s="184"/>
      <c r="H179" s="184" t="s">
        <v>1230</v>
      </c>
      <c r="I179" s="184" t="s">
        <v>1160</v>
      </c>
      <c r="J179" s="184">
        <v>20</v>
      </c>
      <c r="K179" s="228"/>
    </row>
    <row r="180" spans="2:11" ht="15" customHeight="1">
      <c r="B180" s="207"/>
      <c r="C180" s="184" t="s">
        <v>56</v>
      </c>
      <c r="D180" s="184"/>
      <c r="E180" s="184"/>
      <c r="F180" s="205" t="s">
        <v>1158</v>
      </c>
      <c r="G180" s="184"/>
      <c r="H180" s="184" t="s">
        <v>1231</v>
      </c>
      <c r="I180" s="184" t="s">
        <v>1160</v>
      </c>
      <c r="J180" s="184">
        <v>255</v>
      </c>
      <c r="K180" s="228"/>
    </row>
    <row r="181" spans="2:11" ht="15" customHeight="1">
      <c r="B181" s="207"/>
      <c r="C181" s="184" t="s">
        <v>120</v>
      </c>
      <c r="D181" s="184"/>
      <c r="E181" s="184"/>
      <c r="F181" s="205" t="s">
        <v>1158</v>
      </c>
      <c r="G181" s="184"/>
      <c r="H181" s="184" t="s">
        <v>1122</v>
      </c>
      <c r="I181" s="184" t="s">
        <v>1160</v>
      </c>
      <c r="J181" s="184">
        <v>10</v>
      </c>
      <c r="K181" s="228"/>
    </row>
    <row r="182" spans="2:11" ht="15" customHeight="1">
      <c r="B182" s="207"/>
      <c r="C182" s="184" t="s">
        <v>121</v>
      </c>
      <c r="D182" s="184"/>
      <c r="E182" s="184"/>
      <c r="F182" s="205" t="s">
        <v>1158</v>
      </c>
      <c r="G182" s="184"/>
      <c r="H182" s="184" t="s">
        <v>1232</v>
      </c>
      <c r="I182" s="184" t="s">
        <v>1193</v>
      </c>
      <c r="J182" s="184"/>
      <c r="K182" s="228"/>
    </row>
    <row r="183" spans="2:11" ht="15" customHeight="1">
      <c r="B183" s="207"/>
      <c r="C183" s="184" t="s">
        <v>1233</v>
      </c>
      <c r="D183" s="184"/>
      <c r="E183" s="184"/>
      <c r="F183" s="205" t="s">
        <v>1158</v>
      </c>
      <c r="G183" s="184"/>
      <c r="H183" s="184" t="s">
        <v>1234</v>
      </c>
      <c r="I183" s="184" t="s">
        <v>1193</v>
      </c>
      <c r="J183" s="184"/>
      <c r="K183" s="228"/>
    </row>
    <row r="184" spans="2:11" ht="15" customHeight="1">
      <c r="B184" s="207"/>
      <c r="C184" s="184" t="s">
        <v>1222</v>
      </c>
      <c r="D184" s="184"/>
      <c r="E184" s="184"/>
      <c r="F184" s="205" t="s">
        <v>1158</v>
      </c>
      <c r="G184" s="184"/>
      <c r="H184" s="184" t="s">
        <v>1235</v>
      </c>
      <c r="I184" s="184" t="s">
        <v>1193</v>
      </c>
      <c r="J184" s="184"/>
      <c r="K184" s="228"/>
    </row>
    <row r="185" spans="2:11" ht="15" customHeight="1">
      <c r="B185" s="207"/>
      <c r="C185" s="184" t="s">
        <v>123</v>
      </c>
      <c r="D185" s="184"/>
      <c r="E185" s="184"/>
      <c r="F185" s="205" t="s">
        <v>1164</v>
      </c>
      <c r="G185" s="184"/>
      <c r="H185" s="184" t="s">
        <v>1236</v>
      </c>
      <c r="I185" s="184" t="s">
        <v>1160</v>
      </c>
      <c r="J185" s="184">
        <v>50</v>
      </c>
      <c r="K185" s="228"/>
    </row>
    <row r="186" spans="2:11" ht="15" customHeight="1">
      <c r="B186" s="207"/>
      <c r="C186" s="184" t="s">
        <v>1237</v>
      </c>
      <c r="D186" s="184"/>
      <c r="E186" s="184"/>
      <c r="F186" s="205" t="s">
        <v>1164</v>
      </c>
      <c r="G186" s="184"/>
      <c r="H186" s="184" t="s">
        <v>1238</v>
      </c>
      <c r="I186" s="184" t="s">
        <v>1239</v>
      </c>
      <c r="J186" s="184"/>
      <c r="K186" s="228"/>
    </row>
    <row r="187" spans="2:11" ht="15" customHeight="1">
      <c r="B187" s="207"/>
      <c r="C187" s="184" t="s">
        <v>1240</v>
      </c>
      <c r="D187" s="184"/>
      <c r="E187" s="184"/>
      <c r="F187" s="205" t="s">
        <v>1164</v>
      </c>
      <c r="G187" s="184"/>
      <c r="H187" s="184" t="s">
        <v>1241</v>
      </c>
      <c r="I187" s="184" t="s">
        <v>1239</v>
      </c>
      <c r="J187" s="184"/>
      <c r="K187" s="228"/>
    </row>
    <row r="188" spans="2:11" ht="15" customHeight="1">
      <c r="B188" s="207"/>
      <c r="C188" s="184" t="s">
        <v>1242</v>
      </c>
      <c r="D188" s="184"/>
      <c r="E188" s="184"/>
      <c r="F188" s="205" t="s">
        <v>1164</v>
      </c>
      <c r="G188" s="184"/>
      <c r="H188" s="184" t="s">
        <v>1243</v>
      </c>
      <c r="I188" s="184" t="s">
        <v>1239</v>
      </c>
      <c r="J188" s="184"/>
      <c r="K188" s="228"/>
    </row>
    <row r="189" spans="2:11" ht="15" customHeight="1">
      <c r="B189" s="207"/>
      <c r="C189" s="241" t="s">
        <v>1244</v>
      </c>
      <c r="D189" s="184"/>
      <c r="E189" s="184"/>
      <c r="F189" s="205" t="s">
        <v>1164</v>
      </c>
      <c r="G189" s="184"/>
      <c r="H189" s="184" t="s">
        <v>1245</v>
      </c>
      <c r="I189" s="184" t="s">
        <v>1246</v>
      </c>
      <c r="J189" s="242" t="s">
        <v>1247</v>
      </c>
      <c r="K189" s="228"/>
    </row>
    <row r="190" spans="2:11" ht="15" customHeight="1">
      <c r="B190" s="243"/>
      <c r="C190" s="244" t="s">
        <v>1248</v>
      </c>
      <c r="D190" s="245"/>
      <c r="E190" s="245"/>
      <c r="F190" s="246" t="s">
        <v>1164</v>
      </c>
      <c r="G190" s="245"/>
      <c r="H190" s="245" t="s">
        <v>1249</v>
      </c>
      <c r="I190" s="245" t="s">
        <v>1246</v>
      </c>
      <c r="J190" s="247" t="s">
        <v>1247</v>
      </c>
      <c r="K190" s="248"/>
    </row>
    <row r="191" spans="2:11" ht="15" customHeight="1">
      <c r="B191" s="207"/>
      <c r="C191" s="241" t="s">
        <v>44</v>
      </c>
      <c r="D191" s="184"/>
      <c r="E191" s="184"/>
      <c r="F191" s="205" t="s">
        <v>1158</v>
      </c>
      <c r="G191" s="184"/>
      <c r="H191" s="181" t="s">
        <v>1250</v>
      </c>
      <c r="I191" s="184" t="s">
        <v>1251</v>
      </c>
      <c r="J191" s="184"/>
      <c r="K191" s="228"/>
    </row>
    <row r="192" spans="2:11" ht="15" customHeight="1">
      <c r="B192" s="207"/>
      <c r="C192" s="241" t="s">
        <v>1252</v>
      </c>
      <c r="D192" s="184"/>
      <c r="E192" s="184"/>
      <c r="F192" s="205" t="s">
        <v>1158</v>
      </c>
      <c r="G192" s="184"/>
      <c r="H192" s="184" t="s">
        <v>1253</v>
      </c>
      <c r="I192" s="184" t="s">
        <v>1193</v>
      </c>
      <c r="J192" s="184"/>
      <c r="K192" s="228"/>
    </row>
    <row r="193" spans="2:11" ht="15" customHeight="1">
      <c r="B193" s="207"/>
      <c r="C193" s="241" t="s">
        <v>1254</v>
      </c>
      <c r="D193" s="184"/>
      <c r="E193" s="184"/>
      <c r="F193" s="205" t="s">
        <v>1158</v>
      </c>
      <c r="G193" s="184"/>
      <c r="H193" s="184" t="s">
        <v>1255</v>
      </c>
      <c r="I193" s="184" t="s">
        <v>1193</v>
      </c>
      <c r="J193" s="184"/>
      <c r="K193" s="228"/>
    </row>
    <row r="194" spans="2:11" ht="15" customHeight="1">
      <c r="B194" s="207"/>
      <c r="C194" s="241" t="s">
        <v>1256</v>
      </c>
      <c r="D194" s="184"/>
      <c r="E194" s="184"/>
      <c r="F194" s="205" t="s">
        <v>1164</v>
      </c>
      <c r="G194" s="184"/>
      <c r="H194" s="184" t="s">
        <v>1257</v>
      </c>
      <c r="I194" s="184" t="s">
        <v>1193</v>
      </c>
      <c r="J194" s="184"/>
      <c r="K194" s="228"/>
    </row>
    <row r="195" spans="2:11" ht="15" customHeight="1">
      <c r="B195" s="234"/>
      <c r="C195" s="249"/>
      <c r="D195" s="214"/>
      <c r="E195" s="214"/>
      <c r="F195" s="214"/>
      <c r="G195" s="214"/>
      <c r="H195" s="214"/>
      <c r="I195" s="214"/>
      <c r="J195" s="214"/>
      <c r="K195" s="235"/>
    </row>
    <row r="196" spans="2:11" ht="18.75" customHeight="1">
      <c r="B196" s="216"/>
      <c r="C196" s="226"/>
      <c r="D196" s="226"/>
      <c r="E196" s="226"/>
      <c r="F196" s="236"/>
      <c r="G196" s="226"/>
      <c r="H196" s="226"/>
      <c r="I196" s="226"/>
      <c r="J196" s="226"/>
      <c r="K196" s="216"/>
    </row>
    <row r="197" spans="2:11" ht="18.75" customHeight="1">
      <c r="B197" s="216"/>
      <c r="C197" s="226"/>
      <c r="D197" s="226"/>
      <c r="E197" s="226"/>
      <c r="F197" s="236"/>
      <c r="G197" s="226"/>
      <c r="H197" s="226"/>
      <c r="I197" s="226"/>
      <c r="J197" s="226"/>
      <c r="K197" s="216"/>
    </row>
    <row r="198" spans="2:11" ht="18.75" customHeight="1">
      <c r="B198" s="191"/>
      <c r="C198" s="191"/>
      <c r="D198" s="191"/>
      <c r="E198" s="191"/>
      <c r="F198" s="191"/>
      <c r="G198" s="191"/>
      <c r="H198" s="191"/>
      <c r="I198" s="191"/>
      <c r="J198" s="191"/>
      <c r="K198" s="191"/>
    </row>
    <row r="199" spans="2:11" ht="13.5">
      <c r="B199" s="173"/>
      <c r="C199" s="174"/>
      <c r="D199" s="174"/>
      <c r="E199" s="174"/>
      <c r="F199" s="174"/>
      <c r="G199" s="174"/>
      <c r="H199" s="174"/>
      <c r="I199" s="174"/>
      <c r="J199" s="174"/>
      <c r="K199" s="175"/>
    </row>
    <row r="200" spans="2:11" ht="21">
      <c r="B200" s="176"/>
      <c r="C200" s="300" t="s">
        <v>1258</v>
      </c>
      <c r="D200" s="300"/>
      <c r="E200" s="300"/>
      <c r="F200" s="300"/>
      <c r="G200" s="300"/>
      <c r="H200" s="300"/>
      <c r="I200" s="300"/>
      <c r="J200" s="300"/>
      <c r="K200" s="177"/>
    </row>
    <row r="201" spans="2:11" ht="25.5" customHeight="1">
      <c r="B201" s="176"/>
      <c r="C201" s="250" t="s">
        <v>1259</v>
      </c>
      <c r="D201" s="250"/>
      <c r="E201" s="250"/>
      <c r="F201" s="250" t="s">
        <v>1260</v>
      </c>
      <c r="G201" s="251"/>
      <c r="H201" s="303" t="s">
        <v>1261</v>
      </c>
      <c r="I201" s="303"/>
      <c r="J201" s="303"/>
      <c r="K201" s="177"/>
    </row>
    <row r="202" spans="2:11" ht="5.25" customHeight="1">
      <c r="B202" s="207"/>
      <c r="C202" s="202"/>
      <c r="D202" s="202"/>
      <c r="E202" s="202"/>
      <c r="F202" s="202"/>
      <c r="G202" s="226"/>
      <c r="H202" s="202"/>
      <c r="I202" s="202"/>
      <c r="J202" s="202"/>
      <c r="K202" s="228"/>
    </row>
    <row r="203" spans="2:11" ht="15" customHeight="1">
      <c r="B203" s="207"/>
      <c r="C203" s="184" t="s">
        <v>1251</v>
      </c>
      <c r="D203" s="184"/>
      <c r="E203" s="184"/>
      <c r="F203" s="205" t="s">
        <v>45</v>
      </c>
      <c r="G203" s="184"/>
      <c r="H203" s="304" t="s">
        <v>1262</v>
      </c>
      <c r="I203" s="304"/>
      <c r="J203" s="304"/>
      <c r="K203" s="228"/>
    </row>
    <row r="204" spans="2:11" ht="15" customHeight="1">
      <c r="B204" s="207"/>
      <c r="C204" s="184"/>
      <c r="D204" s="184"/>
      <c r="E204" s="184"/>
      <c r="F204" s="205" t="s">
        <v>46</v>
      </c>
      <c r="G204" s="184"/>
      <c r="H204" s="304" t="s">
        <v>1263</v>
      </c>
      <c r="I204" s="304"/>
      <c r="J204" s="304"/>
      <c r="K204" s="228"/>
    </row>
    <row r="205" spans="2:11" ht="15" customHeight="1">
      <c r="B205" s="207"/>
      <c r="C205" s="184"/>
      <c r="D205" s="184"/>
      <c r="E205" s="184"/>
      <c r="F205" s="205" t="s">
        <v>49</v>
      </c>
      <c r="G205" s="184"/>
      <c r="H205" s="304" t="s">
        <v>1264</v>
      </c>
      <c r="I205" s="304"/>
      <c r="J205" s="304"/>
      <c r="K205" s="228"/>
    </row>
    <row r="206" spans="2:11" ht="15" customHeight="1">
      <c r="B206" s="207"/>
      <c r="C206" s="184"/>
      <c r="D206" s="184"/>
      <c r="E206" s="184"/>
      <c r="F206" s="205" t="s">
        <v>47</v>
      </c>
      <c r="G206" s="184"/>
      <c r="H206" s="304" t="s">
        <v>1265</v>
      </c>
      <c r="I206" s="304"/>
      <c r="J206" s="304"/>
      <c r="K206" s="228"/>
    </row>
    <row r="207" spans="2:11" ht="15" customHeight="1">
      <c r="B207" s="207"/>
      <c r="C207" s="184"/>
      <c r="D207" s="184"/>
      <c r="E207" s="184"/>
      <c r="F207" s="205" t="s">
        <v>48</v>
      </c>
      <c r="G207" s="184"/>
      <c r="H207" s="304" t="s">
        <v>1266</v>
      </c>
      <c r="I207" s="304"/>
      <c r="J207" s="304"/>
      <c r="K207" s="228"/>
    </row>
    <row r="208" spans="2:11" ht="15" customHeight="1">
      <c r="B208" s="207"/>
      <c r="C208" s="184"/>
      <c r="D208" s="184"/>
      <c r="E208" s="184"/>
      <c r="F208" s="205"/>
      <c r="G208" s="184"/>
      <c r="H208" s="184"/>
      <c r="I208" s="184"/>
      <c r="J208" s="184"/>
      <c r="K208" s="228"/>
    </row>
    <row r="209" spans="2:11" ht="15" customHeight="1">
      <c r="B209" s="207"/>
      <c r="C209" s="184" t="s">
        <v>1205</v>
      </c>
      <c r="D209" s="184"/>
      <c r="E209" s="184"/>
      <c r="F209" s="205" t="s">
        <v>79</v>
      </c>
      <c r="G209" s="184"/>
      <c r="H209" s="304" t="s">
        <v>1267</v>
      </c>
      <c r="I209" s="304"/>
      <c r="J209" s="304"/>
      <c r="K209" s="228"/>
    </row>
    <row r="210" spans="2:11" ht="15" customHeight="1">
      <c r="B210" s="207"/>
      <c r="C210" s="184"/>
      <c r="D210" s="184"/>
      <c r="E210" s="184"/>
      <c r="F210" s="205" t="s">
        <v>1100</v>
      </c>
      <c r="G210" s="184"/>
      <c r="H210" s="304" t="s">
        <v>1101</v>
      </c>
      <c r="I210" s="304"/>
      <c r="J210" s="304"/>
      <c r="K210" s="228"/>
    </row>
    <row r="211" spans="2:11" ht="15" customHeight="1">
      <c r="B211" s="207"/>
      <c r="C211" s="184"/>
      <c r="D211" s="184"/>
      <c r="E211" s="184"/>
      <c r="F211" s="205" t="s">
        <v>1098</v>
      </c>
      <c r="G211" s="184"/>
      <c r="H211" s="304" t="s">
        <v>1268</v>
      </c>
      <c r="I211" s="304"/>
      <c r="J211" s="304"/>
      <c r="K211" s="228"/>
    </row>
    <row r="212" spans="2:11" ht="15" customHeight="1">
      <c r="B212" s="252"/>
      <c r="C212" s="184"/>
      <c r="D212" s="184"/>
      <c r="E212" s="184"/>
      <c r="F212" s="205" t="s">
        <v>1102</v>
      </c>
      <c r="G212" s="241"/>
      <c r="H212" s="305" t="s">
        <v>1103</v>
      </c>
      <c r="I212" s="305"/>
      <c r="J212" s="305"/>
      <c r="K212" s="253"/>
    </row>
    <row r="213" spans="2:11" ht="15" customHeight="1">
      <c r="B213" s="252"/>
      <c r="C213" s="184"/>
      <c r="D213" s="184"/>
      <c r="E213" s="184"/>
      <c r="F213" s="205" t="s">
        <v>1104</v>
      </c>
      <c r="G213" s="241"/>
      <c r="H213" s="305" t="s">
        <v>1076</v>
      </c>
      <c r="I213" s="305"/>
      <c r="J213" s="305"/>
      <c r="K213" s="253"/>
    </row>
    <row r="214" spans="2:11" ht="15" customHeight="1">
      <c r="B214" s="252"/>
      <c r="C214" s="184"/>
      <c r="D214" s="184"/>
      <c r="E214" s="184"/>
      <c r="F214" s="205"/>
      <c r="G214" s="241"/>
      <c r="H214" s="232"/>
      <c r="I214" s="232"/>
      <c r="J214" s="232"/>
      <c r="K214" s="253"/>
    </row>
    <row r="215" spans="2:11" ht="15" customHeight="1">
      <c r="B215" s="252"/>
      <c r="C215" s="184" t="s">
        <v>1229</v>
      </c>
      <c r="D215" s="184"/>
      <c r="E215" s="184"/>
      <c r="F215" s="205">
        <v>1</v>
      </c>
      <c r="G215" s="241"/>
      <c r="H215" s="305" t="s">
        <v>1269</v>
      </c>
      <c r="I215" s="305"/>
      <c r="J215" s="305"/>
      <c r="K215" s="253"/>
    </row>
    <row r="216" spans="2:11" ht="15" customHeight="1">
      <c r="B216" s="252"/>
      <c r="C216" s="184"/>
      <c r="D216" s="184"/>
      <c r="E216" s="184"/>
      <c r="F216" s="205">
        <v>2</v>
      </c>
      <c r="G216" s="241"/>
      <c r="H216" s="305" t="s">
        <v>1270</v>
      </c>
      <c r="I216" s="305"/>
      <c r="J216" s="305"/>
      <c r="K216" s="253"/>
    </row>
    <row r="217" spans="2:11" ht="15" customHeight="1">
      <c r="B217" s="252"/>
      <c r="C217" s="184"/>
      <c r="D217" s="184"/>
      <c r="E217" s="184"/>
      <c r="F217" s="205">
        <v>3</v>
      </c>
      <c r="G217" s="241"/>
      <c r="H217" s="305" t="s">
        <v>1271</v>
      </c>
      <c r="I217" s="305"/>
      <c r="J217" s="305"/>
      <c r="K217" s="253"/>
    </row>
    <row r="218" spans="2:11" ht="15" customHeight="1">
      <c r="B218" s="252"/>
      <c r="C218" s="184"/>
      <c r="D218" s="184"/>
      <c r="E218" s="184"/>
      <c r="F218" s="205">
        <v>4</v>
      </c>
      <c r="G218" s="241"/>
      <c r="H218" s="305" t="s">
        <v>1272</v>
      </c>
      <c r="I218" s="305"/>
      <c r="J218" s="305"/>
      <c r="K218" s="253"/>
    </row>
    <row r="219" spans="2:11" ht="12.75" customHeight="1">
      <c r="B219" s="254"/>
      <c r="C219" s="255"/>
      <c r="D219" s="255"/>
      <c r="E219" s="255"/>
      <c r="F219" s="255"/>
      <c r="G219" s="255"/>
      <c r="H219" s="255"/>
      <c r="I219" s="255"/>
      <c r="J219" s="255"/>
      <c r="K219" s="256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Novotný</dc:creator>
  <cp:keywords/>
  <dc:description/>
  <cp:lastModifiedBy>Filip Nehonský</cp:lastModifiedBy>
  <dcterms:created xsi:type="dcterms:W3CDTF">2024-01-14T09:27:59Z</dcterms:created>
  <dcterms:modified xsi:type="dcterms:W3CDTF">2024-01-14T13:52:55Z</dcterms:modified>
  <cp:category/>
  <cp:version/>
  <cp:contentType/>
  <cp:contentStatus/>
</cp:coreProperties>
</file>