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430" activeTab="0"/>
  </bookViews>
  <sheets>
    <sheet name="Rekapitulace stavby" sheetId="1" r:id="rId1"/>
    <sheet name="05 - Oprava bytu Nad Kaje..." sheetId="2" r:id="rId2"/>
    <sheet name="16 - Oprava bytu Nad Kaje..." sheetId="3" r:id="rId3"/>
    <sheet name="20 - VRN" sheetId="4" r:id="rId4"/>
  </sheets>
  <definedNames>
    <definedName name="_xlnm._FilterDatabase" localSheetId="1" hidden="1">'05 - Oprava bytu Nad Kaje...'!$C$129:$K$262</definedName>
    <definedName name="_xlnm._FilterDatabase" localSheetId="2" hidden="1">'16 - Oprava bytu Nad Kaje...'!$C$129:$K$312</definedName>
    <definedName name="_xlnm._FilterDatabase" localSheetId="3" hidden="1">'20 - VRN'!$C$120:$K$139</definedName>
    <definedName name="_xlnm.Print_Area" localSheetId="1">'05 - Oprava bytu Nad Kaje...'!$C$4:$J$76,'05 - Oprava bytu Nad Kaje...'!$C$82:$J$111,'05 - Oprava bytu Nad Kaje...'!$C$117:$J$262</definedName>
    <definedName name="_xlnm.Print_Area" localSheetId="2">'16 - Oprava bytu Nad Kaje...'!$C$4:$J$76,'16 - Oprava bytu Nad Kaje...'!$C$82:$J$111,'16 - Oprava bytu Nad Kaje...'!$C$117:$J$312</definedName>
    <definedName name="_xlnm.Print_Area" localSheetId="3">'20 - VRN'!$C$4:$J$76,'20 - VRN'!$C$82:$J$102,'20 - VRN'!$C$108:$J$139</definedName>
    <definedName name="_xlnm.Print_Area" localSheetId="0">'Rekapitulace stavby'!$D$4:$AO$76,'Rekapitulace stavby'!$C$82:$AQ$98</definedName>
    <definedName name="_xlnm.Print_Titles" localSheetId="0">'Rekapitulace stavby'!$92:$92</definedName>
    <definedName name="_xlnm.Print_Titles" localSheetId="1">'05 - Oprava bytu Nad Kaje...'!$129:$129</definedName>
    <definedName name="_xlnm.Print_Titles" localSheetId="2">'16 - Oprava bytu Nad Kaje...'!$129:$129</definedName>
    <definedName name="_xlnm.Print_Titles" localSheetId="3">'20 - VRN'!$120:$120</definedName>
  </definedNames>
  <calcPr calcId="162913"/>
</workbook>
</file>

<file path=xl/sharedStrings.xml><?xml version="1.0" encoding="utf-8"?>
<sst xmlns="http://schemas.openxmlformats.org/spreadsheetml/2006/main" count="4159" uniqueCount="649">
  <si>
    <t>Export Komplet</t>
  </si>
  <si>
    <t/>
  </si>
  <si>
    <t>2.0</t>
  </si>
  <si>
    <t>ZAMOK</t>
  </si>
  <si>
    <t>False</t>
  </si>
  <si>
    <t>{5c227ce6-97ba-4a46-bb3b-563ebb6fa463}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</si>
  <si>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</si>
  <si>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</si>
  <si>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</si>
  <si>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</si>
  <si>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</si>
  <si>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</si>
  <si>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</si>
  <si>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</si>
  <si>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2024-01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</si>
  <si>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</si>
  <si>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</si>
  <si>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Oprava bytů MČ Praha 6</t>
  </si>
  <si>
    <t>KSO:</t>
  </si>
  <si>
    <t>CC-CZ:</t>
  </si>
  <si>
    <t>Místo:</t>
  </si>
  <si>
    <t xml:space="preserve"> </t>
  </si>
  <si>
    <t>Datum:</t>
  </si>
  <si>
    <t>Zadavatel:</t>
  </si>
  <si>
    <t>IČ:</t>
  </si>
  <si>
    <t>DIČ:</t>
  </si>
  <si>
    <t>Uchazeč:</t>
  </si>
  <si>
    <t>Vyplň údaj</t>
  </si>
  <si>
    <t>Projektant:</t>
  </si>
  <si>
    <t>Zpracovatel: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</si>
  <si>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</si>
  <si>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</si>
  <si>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</si>
  <si>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</si>
  <si>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</si>
  <si>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</si>
  <si>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</si>
  <si>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</si>
  <si>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</si>
  <si>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</si>
  <si>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</si>
  <si>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</si>
  <si>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</si>
  <si>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</si>
  <si>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</si>
  <si>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</si>
  <si>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</si>
  <si>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</si>
  <si>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</si>
  <si>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</si>
  <si>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</si>
  <si>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</si>
  <si>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</si>
  <si>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</si>
  <si>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</si>
  <si>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</si>
  <si>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</si>
  <si>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</si>
  <si>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</si>
  <si>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</si>
  <si>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</si>
  <si>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</si>
  <si>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</si>
  <si>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</si>
  <si>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</si>
  <si>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</si>
  <si>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</si>
  <si>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</si>
  <si>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</si>
  <si>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</si>
  <si>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</si>
  <si>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</si>
  <si>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</si>
  <si>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</si>
  <si>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</si>
  <si>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</si>
  <si>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</si>
  <si>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05</t>
  </si>
  <si>
    <t>Oprava bytu Nad Kajetánkou 36, byt č. 8</t>
  </si>
  <si>
    <t>STA</t>
  </si>
  <si>
    <t>1</t>
  </si>
  <si>
    <t>{9ec9e86c-ad45-44ee-94d7-4edb852827ce}</t>
  </si>
  <si>
    <t>2</t>
  </si>
  <si>
    <t>16</t>
  </si>
  <si>
    <t>Oprava bytu Nad Kajetánkou 36, byt č. 16</t>
  </si>
  <si>
    <t>{2ab3a5dd-01fd-433f-8e71-d7ec13c705ae}</t>
  </si>
  <si>
    <t>20</t>
  </si>
  <si>
    <t>VRN</t>
  </si>
  <si>
    <t>{08bb247c-35bd-41a3-ae09-e1f6ae2110c1}</t>
  </si>
  <si>
    <t>KRYCÍ LIST SOUPISU PRACÍ</t>
  </si>
  <si>
    <t>Objekt:</t>
  </si>
  <si>
    <t>05 - Oprava bytu Nad Kajetánkou 36, byt č. 8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</si>
  <si>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</si>
  <si>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</si>
  <si>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</si>
  <si>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</si>
  <si>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</si>
  <si>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</si>
  <si>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6 - Úpravy povrchů, podlahy a osazování výplní</t>
  </si>
  <si>
    <t xml:space="preserve">    997 - Přesun sutě</t>
  </si>
  <si>
    <t xml:space="preserve">    998 - Přesun hmot</t>
  </si>
  <si>
    <t>PSV - Práce a dodávky PSV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</si>
  <si>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</si>
  <si>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</si>
  <si>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</si>
  <si>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751 - Vzduchotechnika</t>
  </si>
  <si>
    <t xml:space="preserve">    766 - Konstrukce truhlářské</t>
  </si>
  <si>
    <t xml:space="preserve">    775 - Podlahy skládané</t>
  </si>
  <si>
    <t xml:space="preserve">    776 - Podlahy povlakové</t>
  </si>
  <si>
    <t xml:space="preserve">    781 - Dokončovací práce - obklady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</si>
  <si>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</si>
  <si>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</si>
  <si>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</si>
  <si>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</si>
  <si>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</si>
  <si>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</si>
  <si>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</si>
  <si>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</si>
  <si>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</si>
  <si>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</si>
  <si>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</si>
  <si>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</si>
  <si>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</si>
  <si>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</si>
  <si>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</si>
  <si>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</si>
  <si>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</si>
  <si>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</si>
  <si>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</si>
  <si>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</si>
  <si>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612315211</t>
  </si>
  <si>
    <t>Vápenná hladká omítka malých ploch do 0,09 m2 na stěnách</t>
  </si>
  <si>
    <t>kus</t>
  </si>
  <si>
    <t>4</t>
  </si>
  <si>
    <t>810556197</t>
  </si>
  <si>
    <t>VV</t>
  </si>
  <si>
    <t>prostupy, otlučená místa v omítce</t>
  </si>
  <si>
    <t>10</t>
  </si>
  <si>
    <t>997</t>
  </si>
  <si>
    <t>Přesun sutě</t>
  </si>
  <si>
    <t>997013212</t>
  </si>
  <si>
    <t>Vnitrostaveništní doprava suti a vybouraných hmot pro budovy v přes 6 do 9 m ručně</t>
  </si>
  <si>
    <t>t</t>
  </si>
  <si>
    <t>-1084276733</t>
  </si>
  <si>
    <t>3</t>
  </si>
  <si>
    <t>997013219</t>
  </si>
  <si>
    <t>Příplatek k vnitrostaveništní dopravě suti a vybouraných hmot za zvětšenou dopravu suti ZKD 10 m</t>
  </si>
  <si>
    <t>-994663515</t>
  </si>
  <si>
    <t>0,354*2 'Přepočtené koeficientem množství</t>
  </si>
  <si>
    <t>997013501</t>
  </si>
  <si>
    <t>Odvoz suti a vybouraných hmot na skládku nebo meziskládku do 1 km se složením</t>
  </si>
  <si>
    <t>-1949090755</t>
  </si>
  <si>
    <t>5</t>
  </si>
  <si>
    <t>997013509</t>
  </si>
  <si>
    <t>Příplatek k odvozu suti a vybouraných hmot na skládku ZKD 1 km přes 1 km</t>
  </si>
  <si>
    <t>1788640770</t>
  </si>
  <si>
    <t>0,354*19 'Přepočtené koeficientem množství</t>
  </si>
  <si>
    <t>997013631</t>
  </si>
  <si>
    <t>Poplatek za uložení na skládce (skládkovné) stavebního odpadu směsného kód odpadu 17 09 04</t>
  </si>
  <si>
    <t>389333296</t>
  </si>
  <si>
    <t>998</t>
  </si>
  <si>
    <t>Přesun hmot</t>
  </si>
  <si>
    <t>7</t>
  </si>
  <si>
    <t>998018001</t>
  </si>
  <si>
    <t>Přesun hmot pro budovy ruční pro budovy v do 6 m</t>
  </si>
  <si>
    <t>-1251050501</t>
  </si>
  <si>
    <t>8</t>
  </si>
  <si>
    <t>998018011</t>
  </si>
  <si>
    <t>Příplatek k ručnímu přesunu hmot pro budovy za zvětšený přesun ZKD 100 m</t>
  </si>
  <si>
    <t>1414815211</t>
  </si>
  <si>
    <t>PSV</t>
  </si>
  <si>
    <t>Práce a dodávky PSV</t>
  </si>
  <si>
    <t>721</t>
  </si>
  <si>
    <t>Zdravotechnika - vnitřní kanalizace</t>
  </si>
  <si>
    <t>9</t>
  </si>
  <si>
    <t>721226521</t>
  </si>
  <si>
    <t>Zápachová uzávěrka nástěnná pro pračku a myčku DN 40</t>
  </si>
  <si>
    <t>-868706036</t>
  </si>
  <si>
    <t>721910941</t>
  </si>
  <si>
    <t>Pročištění odtokového žlabu sprchy</t>
  </si>
  <si>
    <t>407860767</t>
  </si>
  <si>
    <t>722</t>
  </si>
  <si>
    <t>Zdravotechnika - vnitřní vodovod</t>
  </si>
  <si>
    <t>11</t>
  </si>
  <si>
    <t>722190901</t>
  </si>
  <si>
    <t>Uzavření nebo otevření vodovodního potrubí při opravách</t>
  </si>
  <si>
    <t>2093415100</t>
  </si>
  <si>
    <t>725</t>
  </si>
  <si>
    <t>Zdravotechnika - zařizovací předměty</t>
  </si>
  <si>
    <t>725610810</t>
  </si>
  <si>
    <t>Demontáž sporáků plynových</t>
  </si>
  <si>
    <t>soubor</t>
  </si>
  <si>
    <t>-90305449</t>
  </si>
  <si>
    <t>13</t>
  </si>
  <si>
    <t>725619101</t>
  </si>
  <si>
    <t>Montáž sporáku na zemní plyn - zpětná montáž bez dodávky</t>
  </si>
  <si>
    <t>-2126639858</t>
  </si>
  <si>
    <t>14</t>
  </si>
  <si>
    <t>725820801</t>
  </si>
  <si>
    <t>Demontáž baterie nástěnné do G 3 / 4</t>
  </si>
  <si>
    <t>1576287401</t>
  </si>
  <si>
    <t>sprcha</t>
  </si>
  <si>
    <t>15</t>
  </si>
  <si>
    <t>725849411.1</t>
  </si>
  <si>
    <t>Montáž baterie sprchové nástěnná s nastavitelnou výškou sprchy</t>
  </si>
  <si>
    <t>874367251</t>
  </si>
  <si>
    <t>M</t>
  </si>
  <si>
    <t>55145588</t>
  </si>
  <si>
    <t>baterie sprchová nástěnná bez příslušenství</t>
  </si>
  <si>
    <t>32</t>
  </si>
  <si>
    <t>-1745317244</t>
  </si>
  <si>
    <t>17</t>
  </si>
  <si>
    <t>55145003.1</t>
  </si>
  <si>
    <t>souprava sprchová komplet</t>
  </si>
  <si>
    <t>sada</t>
  </si>
  <si>
    <t>29338912</t>
  </si>
  <si>
    <t>18</t>
  </si>
  <si>
    <t>725860812</t>
  </si>
  <si>
    <t>Demontáž uzávěrů zápachu dvojitých</t>
  </si>
  <si>
    <t>-179738533</t>
  </si>
  <si>
    <t>19</t>
  </si>
  <si>
    <t>725869101</t>
  </si>
  <si>
    <t>Montáž zápachových uzávěrek umyvadlových do DN 40</t>
  </si>
  <si>
    <t>523296460</t>
  </si>
  <si>
    <t>umyvadlo</t>
  </si>
  <si>
    <t>55162001</t>
  </si>
  <si>
    <t>uzávěrka zápachová umyvadlová s celokovovým kulatým designem DN 32, chrom</t>
  </si>
  <si>
    <t>2038282056</t>
  </si>
  <si>
    <t>998725111</t>
  </si>
  <si>
    <t>Přesun hmot tonážní pro zařizovací předměty s omezením mechanizace v objektech v do 6 m</t>
  </si>
  <si>
    <t>-971596106</t>
  </si>
  <si>
    <t>22</t>
  </si>
  <si>
    <t>998725192</t>
  </si>
  <si>
    <t>Příplatek k přesunu hmot tonážnímu pro zařizovací předměty za zvětšený přesun do 100 m</t>
  </si>
  <si>
    <t>1017407206</t>
  </si>
  <si>
    <t>751</t>
  </si>
  <si>
    <t>Vzduchotechnika</t>
  </si>
  <si>
    <t>23</t>
  </si>
  <si>
    <t>751377811</t>
  </si>
  <si>
    <t>Demontáž odsávacího zákrytu (digestoř) bytového vestavěného</t>
  </si>
  <si>
    <t>951313528</t>
  </si>
  <si>
    <t>24</t>
  </si>
  <si>
    <t>751614121.1</t>
  </si>
  <si>
    <t>Montáž čidla CO2</t>
  </si>
  <si>
    <t>597869675</t>
  </si>
  <si>
    <t>koupelna</t>
  </si>
  <si>
    <t>25</t>
  </si>
  <si>
    <t>59081437</t>
  </si>
  <si>
    <t>hlásič kombinovaný adresný, teplotní a detektor CO</t>
  </si>
  <si>
    <t>-285056072</t>
  </si>
  <si>
    <t>766</t>
  </si>
  <si>
    <t>Konstrukce truhlářské</t>
  </si>
  <si>
    <t>26</t>
  </si>
  <si>
    <t>766662811</t>
  </si>
  <si>
    <t>Demontáž dveřních prahů u dveří jednokřídlových k opětovnému použití</t>
  </si>
  <si>
    <t>176442573</t>
  </si>
  <si>
    <t>27</t>
  </si>
  <si>
    <t>766695213</t>
  </si>
  <si>
    <t>Montáž truhlářských prahů dveří jednokřídlových š přes 10 cm - zpětná montáž bez dodávky</t>
  </si>
  <si>
    <t>843507831</t>
  </si>
  <si>
    <t>775</t>
  </si>
  <si>
    <t>Podlahy skládané</t>
  </si>
  <si>
    <t>28</t>
  </si>
  <si>
    <t>775411810.1</t>
  </si>
  <si>
    <t>Demontáž soklíků nebo lišt dřevěných přibíjených do suti</t>
  </si>
  <si>
    <t>m</t>
  </si>
  <si>
    <t>-2007318519</t>
  </si>
  <si>
    <t>pokoj</t>
  </si>
  <si>
    <t>5,5*2+2,15*2-0,8</t>
  </si>
  <si>
    <t>kuchyně</t>
  </si>
  <si>
    <t>5,5*2+3,95*2-0,8*2</t>
  </si>
  <si>
    <t>Součet</t>
  </si>
  <si>
    <t>29</t>
  </si>
  <si>
    <t>775413401</t>
  </si>
  <si>
    <t>Montáž podlahové lišty obvodové lepené</t>
  </si>
  <si>
    <t>-1500948873</t>
  </si>
  <si>
    <t>30</t>
  </si>
  <si>
    <t>61418155</t>
  </si>
  <si>
    <t>lišta soklová dřevěná š 15.0 mm, h 60.0 mm</t>
  </si>
  <si>
    <t>-478153506</t>
  </si>
  <si>
    <t>31,8*1,08 'Přepočtené koeficientem množství</t>
  </si>
  <si>
    <t>31</t>
  </si>
  <si>
    <t>775541811</t>
  </si>
  <si>
    <t>Demontáž podlah plovoucích lepených do suti</t>
  </si>
  <si>
    <t>m2</t>
  </si>
  <si>
    <t>-623723180</t>
  </si>
  <si>
    <t>5,5*2,15</t>
  </si>
  <si>
    <t>5,5*3,95</t>
  </si>
  <si>
    <t>998775111</t>
  </si>
  <si>
    <t>Přesun hmot tonážní pro podlahy skládané s omezením mechanizace v objektech v do 6 m</t>
  </si>
  <si>
    <t>1885167288</t>
  </si>
  <si>
    <t>33</t>
  </si>
  <si>
    <t>998775192</t>
  </si>
  <si>
    <t>Příplatek k přesunu hmot tonážní 775 za zvětšený přesun do 100 m</t>
  </si>
  <si>
    <t>-1233472089</t>
  </si>
  <si>
    <t>776</t>
  </si>
  <si>
    <t>Podlahy povlakové</t>
  </si>
  <si>
    <t>34</t>
  </si>
  <si>
    <t>633811111</t>
  </si>
  <si>
    <t>Broušení nerovností betonových podlah do 2 mm - stržení šlemu</t>
  </si>
  <si>
    <t>-1120652912</t>
  </si>
  <si>
    <t>35</t>
  </si>
  <si>
    <t>776111116</t>
  </si>
  <si>
    <t>Odstranění zbytků lepidla z podkladu povlakových podlah broušením</t>
  </si>
  <si>
    <t>1174093039</t>
  </si>
  <si>
    <t>36</t>
  </si>
  <si>
    <t>776111311</t>
  </si>
  <si>
    <t>Vysátí podkladu povlakových podlah</t>
  </si>
  <si>
    <t>1551723764</t>
  </si>
  <si>
    <t>37</t>
  </si>
  <si>
    <t>776121321</t>
  </si>
  <si>
    <t>Neředěná penetrace savého podkladu povlakových podlah</t>
  </si>
  <si>
    <t>-9922405</t>
  </si>
  <si>
    <t>38</t>
  </si>
  <si>
    <t>776141121</t>
  </si>
  <si>
    <t>Stěrka podlahová nivelační pro vyrovnání podkladu povlakových podlah pevnosti 30 MPa tl do 3 mm</t>
  </si>
  <si>
    <t>-903586002</t>
  </si>
  <si>
    <t>39</t>
  </si>
  <si>
    <t>776221111</t>
  </si>
  <si>
    <t>Lepení pásů z PVC standardním lepidlem</t>
  </si>
  <si>
    <t>519234822</t>
  </si>
  <si>
    <t>40</t>
  </si>
  <si>
    <t>28411110</t>
  </si>
  <si>
    <t>PVC vinyl heterogenní s textilní podložkou tl 2,9mm, nášlapná vrstva 0,35mm, hořlavost Cfl-s1, smykové tření µ &gt;=0,3, třída zátěže 23/31, útlum 16dB, otlak 0,2</t>
  </si>
  <si>
    <t>1337069801</t>
  </si>
  <si>
    <t>33,55*1,1 'Přepočtené koeficientem množství</t>
  </si>
  <si>
    <t>41</t>
  </si>
  <si>
    <t>998776111</t>
  </si>
  <si>
    <t>Přesun hmot tonážní pro podlahy povlakové s omezením mechanizace v objektech v do 6 m</t>
  </si>
  <si>
    <t>-176700575</t>
  </si>
  <si>
    <t>42</t>
  </si>
  <si>
    <t>998776192</t>
  </si>
  <si>
    <t>Příplatek k přesunu hmot tonážní 776 za zvětšený přesun do 100 m</t>
  </si>
  <si>
    <t>-1549197952</t>
  </si>
  <si>
    <t>781</t>
  </si>
  <si>
    <t>Dokončovací práce - obklady</t>
  </si>
  <si>
    <t>43</t>
  </si>
  <si>
    <t>781495115</t>
  </si>
  <si>
    <t>Spárování vnitřních obkladů silikonem</t>
  </si>
  <si>
    <t>-711672734</t>
  </si>
  <si>
    <t>44</t>
  </si>
  <si>
    <t>781495211</t>
  </si>
  <si>
    <t>Čištění vnitřních ploch stěn po provedení obkladu chemickými prostředky</t>
  </si>
  <si>
    <t>1780732247</t>
  </si>
  <si>
    <t>(3,3*2+1,2*2)*2,0-0,7*1,97</t>
  </si>
  <si>
    <t>(2,15+0,6+0,6)*0,6</t>
  </si>
  <si>
    <t>45</t>
  </si>
  <si>
    <t>998781111</t>
  </si>
  <si>
    <t>Přesun hmot tonážní pro obklady keramické s omezením mechanizace v objektech v do 6 m</t>
  </si>
  <si>
    <t>-1876609329</t>
  </si>
  <si>
    <t>46</t>
  </si>
  <si>
    <t>998781192</t>
  </si>
  <si>
    <t>Příplatek k přesunu hmot tonážní 781 za zvětšený přesun do 100 m</t>
  </si>
  <si>
    <t>-1657704042</t>
  </si>
  <si>
    <t>784</t>
  </si>
  <si>
    <t>Dokončovací práce - malby a tapety</t>
  </si>
  <si>
    <t>47</t>
  </si>
  <si>
    <t>784111001</t>
  </si>
  <si>
    <t>Oprášení (ometení ) podkladu v místnostech v do 3,80 m</t>
  </si>
  <si>
    <t>1269736397</t>
  </si>
  <si>
    <t>48</t>
  </si>
  <si>
    <t>784161001</t>
  </si>
  <si>
    <t>Tmelení spar a rohů šířky do 3 mm akrylátovým tmelem v místnostech v do 3,80 m</t>
  </si>
  <si>
    <t>-1721219481</t>
  </si>
  <si>
    <t>49</t>
  </si>
  <si>
    <t>784171101</t>
  </si>
  <si>
    <t>Zakrytí vnitřních podlah včetně pozdějšího odkrytí</t>
  </si>
  <si>
    <t>-1019738170</t>
  </si>
  <si>
    <t xml:space="preserve">Kompletní úklid bytu </t>
  </si>
  <si>
    <t xml:space="preserve">(podlahy, dveře, okna, zásuvky, vypínače, světla, větrací mřížky, domovní telefon, rozvodnice, zařizovací předměty a kuch.linka, atd.) </t>
  </si>
  <si>
    <t>předsíň</t>
  </si>
  <si>
    <t>1,8*1,2</t>
  </si>
  <si>
    <t>3,3*1,2</t>
  </si>
  <si>
    <t>50</t>
  </si>
  <si>
    <t>58124844</t>
  </si>
  <si>
    <t>fólie pro malířské potřeby zakrývací tl 25µ 4x5m</t>
  </si>
  <si>
    <t>-1349613685</t>
  </si>
  <si>
    <t>39,67*1,2 'Přepočtené koeficientem množství</t>
  </si>
  <si>
    <t>51</t>
  </si>
  <si>
    <t>784171121</t>
  </si>
  <si>
    <t>Zakrytí vnitřních ploch konstrukcí nebo prvků v místnostech v do 3,80 m</t>
  </si>
  <si>
    <t>-2038129305</t>
  </si>
  <si>
    <t>52</t>
  </si>
  <si>
    <t>58124842</t>
  </si>
  <si>
    <t>fólie pro malířské potřeby zakrývací tl 7µ 4x5m</t>
  </si>
  <si>
    <t>-838686331</t>
  </si>
  <si>
    <t>10*1,2 'Přepočtené koeficientem množství</t>
  </si>
  <si>
    <t>53</t>
  </si>
  <si>
    <t>784181121.1</t>
  </si>
  <si>
    <t>Hloubková jednonásobná bezbarvá penetrace podkladu v místnostech v do 3,80 m</t>
  </si>
  <si>
    <t>1501725560</t>
  </si>
  <si>
    <t>54</t>
  </si>
  <si>
    <t>784211101.1</t>
  </si>
  <si>
    <t>Dvojnásobné bílé malby ze směsí za mokra výborně oděruvzdorných v místnostech v do 3,80 m</t>
  </si>
  <si>
    <t>-1820500361</t>
  </si>
  <si>
    <t>STĚNY</t>
  </si>
  <si>
    <t>(5,5*2+2,15*2)*2,55-1,5*1,35-0,8*1,97</t>
  </si>
  <si>
    <t>(5,5*2+3,95*2)*2,55-0,8*1,97*2-2,4*1,35</t>
  </si>
  <si>
    <t>chodba</t>
  </si>
  <si>
    <t>(1,8*2+1,2*2)*2,55-0,8*1,97*2-0,7*1,97</t>
  </si>
  <si>
    <t>(3,3*2+1,2*2)*0,55</t>
  </si>
  <si>
    <t>STROPY</t>
  </si>
  <si>
    <t>39,67</t>
  </si>
  <si>
    <t>55</t>
  </si>
  <si>
    <t>784211141</t>
  </si>
  <si>
    <t>Příplatek k cenám 2x maleb ze směsí za mokra oděruvzdorných za provádění pl do 5 m2</t>
  </si>
  <si>
    <t>-1559965226</t>
  </si>
  <si>
    <t>16 - Oprava bytu Nad Kajetánkou 36, byt č. 16</t>
  </si>
  <si>
    <t xml:space="preserve">    741 - Elektroinstalace - silnoproud</t>
  </si>
  <si>
    <t xml:space="preserve">    783 - Dokončovací práce - nátěry</t>
  </si>
  <si>
    <t>-1999025572</t>
  </si>
  <si>
    <t>997013214</t>
  </si>
  <si>
    <t>Vnitrostaveništní doprava suti a vybouraných hmot pro budovy v přes 12 do 15 m ručně</t>
  </si>
  <si>
    <t>-576980833</t>
  </si>
  <si>
    <t>1260658793</t>
  </si>
  <si>
    <t>0,857*2 'Přepočtené koeficientem množství</t>
  </si>
  <si>
    <t>-1133612734</t>
  </si>
  <si>
    <t>630308650</t>
  </si>
  <si>
    <t>0,857*19 'Přepočtené koeficientem množství</t>
  </si>
  <si>
    <t>407596182</t>
  </si>
  <si>
    <t>998018003</t>
  </si>
  <si>
    <t>Přesun hmot pro budovy ruční pro budovy v přes 12 do 24 m</t>
  </si>
  <si>
    <t>-1957308663</t>
  </si>
  <si>
    <t>1398869698</t>
  </si>
  <si>
    <t>-1616567163</t>
  </si>
  <si>
    <t>725114921</t>
  </si>
  <si>
    <t>Odmontování a zpětná montáž sedátka</t>
  </si>
  <si>
    <t>1184579893</t>
  </si>
  <si>
    <t>55166827</t>
  </si>
  <si>
    <t>sedátko záchodové plastové bílé</t>
  </si>
  <si>
    <t>1529043268</t>
  </si>
  <si>
    <t>725310823</t>
  </si>
  <si>
    <t>Demontáž dřez jednoduchý vestavěný v kuchyňských sestavách bez výtokových armatur</t>
  </si>
  <si>
    <t>938426061</t>
  </si>
  <si>
    <t>1958501262</t>
  </si>
  <si>
    <t>1680674757</t>
  </si>
  <si>
    <t>725820802</t>
  </si>
  <si>
    <t>Demontáž baterie stojánkové do jednoho otvoru</t>
  </si>
  <si>
    <t>-1333161974</t>
  </si>
  <si>
    <t>725829131</t>
  </si>
  <si>
    <t>Montáž baterie umyvadlové stojánkové G 1/2" ostatní typ</t>
  </si>
  <si>
    <t>-2002839841</t>
  </si>
  <si>
    <t>55145686</t>
  </si>
  <si>
    <t>baterie umyvadlová stojánková páková</t>
  </si>
  <si>
    <t>-56890418</t>
  </si>
  <si>
    <t>660165112</t>
  </si>
  <si>
    <t>dřez</t>
  </si>
  <si>
    <t>-1824402674</t>
  </si>
  <si>
    <t>uzávěrka zápachová umyvadlová s celokovovým kulatým designem DN 32, chrom, s připojením pro pračku</t>
  </si>
  <si>
    <t>-1434670357</t>
  </si>
  <si>
    <t>725869214</t>
  </si>
  <si>
    <t>Montáž zápachových uzávěrek džezových dvoudílných DN 50</t>
  </si>
  <si>
    <t>283745713</t>
  </si>
  <si>
    <t>55161116</t>
  </si>
  <si>
    <t>uzávěrka zápachová dřezová s kulovým kloubem DN 50</t>
  </si>
  <si>
    <t>-1842928890</t>
  </si>
  <si>
    <t>998725123</t>
  </si>
  <si>
    <t>Přesun hmot tonážní pro zařizovací předměty ruční v objektech v přes 12 do 24 m</t>
  </si>
  <si>
    <t>-2072785704</t>
  </si>
  <si>
    <t>890250644</t>
  </si>
  <si>
    <t>741</t>
  </si>
  <si>
    <t>Elektroinstalace - silnoproud</t>
  </si>
  <si>
    <t>741370912</t>
  </si>
  <si>
    <t>Výměna objímek žárovkových keramických E 27</t>
  </si>
  <si>
    <t>-11747856</t>
  </si>
  <si>
    <t>34513187</t>
  </si>
  <si>
    <t>objímka žárovky E27 svorcová 13x1 keramická 1332-857 s kovovým kroužkem</t>
  </si>
  <si>
    <t>-1247516531</t>
  </si>
  <si>
    <t>34711210</t>
  </si>
  <si>
    <t xml:space="preserve">žárovka čirá E27/42W </t>
  </si>
  <si>
    <t>1995076230</t>
  </si>
  <si>
    <t>7664908R</t>
  </si>
  <si>
    <t>Demontáž pracovních desek délky jednoho kusu do 2000 mm</t>
  </si>
  <si>
    <t>-1976544472</t>
  </si>
  <si>
    <t>-420323152</t>
  </si>
  <si>
    <t>766691914</t>
  </si>
  <si>
    <t>Vyvěšení nebo zavěšení dřevěných křídel dveří pl do 2 m2</t>
  </si>
  <si>
    <t>39603908</t>
  </si>
  <si>
    <t>2*2</t>
  </si>
  <si>
    <t>940230935</t>
  </si>
  <si>
    <t>pokoj+kuchyně</t>
  </si>
  <si>
    <t>1+1</t>
  </si>
  <si>
    <t>61187156</t>
  </si>
  <si>
    <t>práh dveřní dřevěný dubový tl 20mm dl 820mm š 100mm</t>
  </si>
  <si>
    <t>-1176686119</t>
  </si>
  <si>
    <t>766811111.1</t>
  </si>
  <si>
    <t>Montáž kuchyňské linkys pracovní deskou a dřezem dl. 2,30 m včetně dodání</t>
  </si>
  <si>
    <t>-885987348</t>
  </si>
  <si>
    <t>450UD60R</t>
  </si>
  <si>
    <t>Kuchyňská skříňka spodní s dvířky 60x87x56 cm bílá</t>
  </si>
  <si>
    <t>-499719020</t>
  </si>
  <si>
    <t>766811212</t>
  </si>
  <si>
    <t>Montáž kuchyňské pracovní desky bez výřezu dl přes 1000 do 2000 mm</t>
  </si>
  <si>
    <t>1582009086</t>
  </si>
  <si>
    <t>60722289</t>
  </si>
  <si>
    <t>deska dřevotřísková laminovaná 2070x2800mm tl 38mm</t>
  </si>
  <si>
    <t>587071511</t>
  </si>
  <si>
    <t>1*1,1 'Přepočtené koeficientem množství</t>
  </si>
  <si>
    <t>766811223</t>
  </si>
  <si>
    <t>Příplatek k montáži kuchyňské pracovní desky za usazení dřezu</t>
  </si>
  <si>
    <t>877369947</t>
  </si>
  <si>
    <t>55231082</t>
  </si>
  <si>
    <t>dřez nerez s odkládací ploškou vestavný matný 560x480mm</t>
  </si>
  <si>
    <t>-307651482</t>
  </si>
  <si>
    <t>766811421</t>
  </si>
  <si>
    <t>Montáž lišt plastových zaklapávacích na kuchyňských linkách</t>
  </si>
  <si>
    <t>-1312827613</t>
  </si>
  <si>
    <t>1,60+0,6</t>
  </si>
  <si>
    <t>28318783R</t>
  </si>
  <si>
    <t>lišta zaklapávací krycí přírodní PVC</t>
  </si>
  <si>
    <t>1235028755</t>
  </si>
  <si>
    <t>2,2*1,1 'Přepočtené koeficientem množství</t>
  </si>
  <si>
    <t>766812830</t>
  </si>
  <si>
    <t>Demontáž kuchyňských linek dřevěných nebo kovových dl přes 1,5 do 1,8 m</t>
  </si>
  <si>
    <t>-612427440</t>
  </si>
  <si>
    <t>998766123</t>
  </si>
  <si>
    <t>Přesun hmot tonážní pro kce truhlářské ruční v objektech v přes 12 do 24 m</t>
  </si>
  <si>
    <t>-260957625</t>
  </si>
  <si>
    <t>998766192</t>
  </si>
  <si>
    <t>Příplatek k přesunu hmot tonážnímu pro kce truhlářské za zvětšený přesun do 100 m</t>
  </si>
  <si>
    <t>447549288</t>
  </si>
  <si>
    <t>-1461615442</t>
  </si>
  <si>
    <t>-775129090</t>
  </si>
  <si>
    <t>-1347213162</t>
  </si>
  <si>
    <t>17,3*1,08 'Přepočtené koeficientem množství</t>
  </si>
  <si>
    <t>-2000072242</t>
  </si>
  <si>
    <t>998775123</t>
  </si>
  <si>
    <t>Přesun hmot tonážní pro podlahy skládané ruční v objektech v přes 12 do 24 m</t>
  </si>
  <si>
    <t>-1816503669</t>
  </si>
  <si>
    <t>1911993391</t>
  </si>
  <si>
    <t>-328190606</t>
  </si>
  <si>
    <t>1885566331</t>
  </si>
  <si>
    <t>-1943945367</t>
  </si>
  <si>
    <t>-586148752</t>
  </si>
  <si>
    <t>913321104</t>
  </si>
  <si>
    <t>-1896423192</t>
  </si>
  <si>
    <t>56</t>
  </si>
  <si>
    <t>-1421940326</t>
  </si>
  <si>
    <t>21,725*1,1 'Přepočtené koeficientem množství</t>
  </si>
  <si>
    <t>57</t>
  </si>
  <si>
    <t>998776123</t>
  </si>
  <si>
    <t>Přesun hmot tonážní pro podlahy povlakové ruční v objektech v přes 12 do 24 m</t>
  </si>
  <si>
    <t>-1449769944</t>
  </si>
  <si>
    <t>58</t>
  </si>
  <si>
    <t>2125271068</t>
  </si>
  <si>
    <t>59</t>
  </si>
  <si>
    <t>-17138712</t>
  </si>
  <si>
    <t>60</t>
  </si>
  <si>
    <t>-538683134</t>
  </si>
  <si>
    <t>61</t>
  </si>
  <si>
    <t>998781123</t>
  </si>
  <si>
    <t>Přesun hmot tonážní pro obklady keramické ruční v objektech v přes 12 do 24 m</t>
  </si>
  <si>
    <t>-1129005791</t>
  </si>
  <si>
    <t>62</t>
  </si>
  <si>
    <t>80371002</t>
  </si>
  <si>
    <t>783</t>
  </si>
  <si>
    <t>Dokončovací práce - nátěry</t>
  </si>
  <si>
    <t>63</t>
  </si>
  <si>
    <t>783101203</t>
  </si>
  <si>
    <t>Jemné obroušení podkladu truhlářských konstrukcí před provedením nátěru</t>
  </si>
  <si>
    <t>254253673</t>
  </si>
  <si>
    <t>dveřní prahy</t>
  </si>
  <si>
    <t>0,80*0,20*3</t>
  </si>
  <si>
    <t>64</t>
  </si>
  <si>
    <t>783113101</t>
  </si>
  <si>
    <t>Jednonásobný napouštěcí syntetický nátěr truhlářských konstrukcí</t>
  </si>
  <si>
    <t>-1303637853</t>
  </si>
  <si>
    <t>65</t>
  </si>
  <si>
    <t>783114101</t>
  </si>
  <si>
    <t>Základní jednonásobný syntetický nátěr truhlářských konstrukcí</t>
  </si>
  <si>
    <t>341636837</t>
  </si>
  <si>
    <t>66</t>
  </si>
  <si>
    <t>783118211</t>
  </si>
  <si>
    <t>Lakovací dvojnásobný syntetický nátěr truhlářských konstrukcí s mezibroušením</t>
  </si>
  <si>
    <t>-1106042919</t>
  </si>
  <si>
    <t>67</t>
  </si>
  <si>
    <t>783301401</t>
  </si>
  <si>
    <t>Ometení zámečnických konstrukcí</t>
  </si>
  <si>
    <t>-1361280229</t>
  </si>
  <si>
    <t>Nátěr zárubní</t>
  </si>
  <si>
    <t>0,3*5</t>
  </si>
  <si>
    <t>0,3*5,2</t>
  </si>
  <si>
    <t>vstupní dveře</t>
  </si>
  <si>
    <t>68</t>
  </si>
  <si>
    <t>783306805</t>
  </si>
  <si>
    <t>Odstranění nátěru ze zámečnických konstrukcí opálením</t>
  </si>
  <si>
    <t>1451491606</t>
  </si>
  <si>
    <t>69</t>
  </si>
  <si>
    <t>783314101</t>
  </si>
  <si>
    <t>Základní jednonásobný syntetický nátěr zámečnických konstrukcí</t>
  </si>
  <si>
    <t>-1893508246</t>
  </si>
  <si>
    <t>70</t>
  </si>
  <si>
    <t>783315101</t>
  </si>
  <si>
    <t>Mezinátěr jednonásobný syntetický standardní zámečnických konstrukcí</t>
  </si>
  <si>
    <t>219627106</t>
  </si>
  <si>
    <t>71</t>
  </si>
  <si>
    <t>783317101</t>
  </si>
  <si>
    <t>Krycí jednonásobný syntetický standardní nátěr zámečnických konstrukcí</t>
  </si>
  <si>
    <t>2025448462</t>
  </si>
  <si>
    <t>72</t>
  </si>
  <si>
    <t>783352101</t>
  </si>
  <si>
    <t>Tmelení včetně přebroušení zámečnických konstrukcí polyesterovým tmelem</t>
  </si>
  <si>
    <t>1315280831</t>
  </si>
  <si>
    <t>73</t>
  </si>
  <si>
    <t>-1017877449</t>
  </si>
  <si>
    <t>74</t>
  </si>
  <si>
    <t>-381513188</t>
  </si>
  <si>
    <t>75</t>
  </si>
  <si>
    <t>1752037263</t>
  </si>
  <si>
    <t>76</t>
  </si>
  <si>
    <t>-2095413412</t>
  </si>
  <si>
    <t>77</t>
  </si>
  <si>
    <t>-1842192270</t>
  </si>
  <si>
    <t>78</t>
  </si>
  <si>
    <t>-1729303152</t>
  </si>
  <si>
    <t>79</t>
  </si>
  <si>
    <t>940363204</t>
  </si>
  <si>
    <t>80</t>
  </si>
  <si>
    <t>823920668</t>
  </si>
  <si>
    <t>81</t>
  </si>
  <si>
    <t>-1114639610</t>
  </si>
  <si>
    <t>20 - VRN</t>
  </si>
  <si>
    <t xml:space="preserve">    9 - Ostatní konstrukce a práce, bourání</t>
  </si>
  <si>
    <t>VRN - Vedlejší rozpočtové náklady</t>
  </si>
  <si>
    <t xml:space="preserve">    VRN3 - Zařízení staveniště</t>
  </si>
  <si>
    <t xml:space="preserve">    VRN7 - Provozní vlivy</t>
  </si>
  <si>
    <t>Ostatní konstrukce a práce, bourání</t>
  </si>
  <si>
    <t>952901111</t>
  </si>
  <si>
    <t>Vyčištění budov bytové a občanské výstavby při výšce podlaží do 4 m</t>
  </si>
  <si>
    <t>1811993367</t>
  </si>
  <si>
    <t xml:space="preserve">(podlahy, dveře, okna, zásuvky, vypínače, světla, větrací mřížky, domovní telefon, rozvodnice, zařizovací předměty, radiátory a kuch.linka, atd.) </t>
  </si>
  <si>
    <t>Byt č. 8, Nad Kajetánkou 36</t>
  </si>
  <si>
    <t>Byt č. 16, Nad Kajetánkou 36</t>
  </si>
  <si>
    <t>952902021</t>
  </si>
  <si>
    <t>Čištění budov zametení hladkých podlah</t>
  </si>
  <si>
    <t>-644601451</t>
  </si>
  <si>
    <t>Denní úklid společných prostor (dny*m2)</t>
  </si>
  <si>
    <t>30*50</t>
  </si>
  <si>
    <t>Vedlejší rozpočtové náklady</t>
  </si>
  <si>
    <t>VRN3</t>
  </si>
  <si>
    <t>Zařízení staveniště</t>
  </si>
  <si>
    <t>030001000</t>
  </si>
  <si>
    <t>den</t>
  </si>
  <si>
    <t>1024</t>
  </si>
  <si>
    <t>950306014</t>
  </si>
  <si>
    <t>VRN7</t>
  </si>
  <si>
    <t>Provozní vlivy</t>
  </si>
  <si>
    <t>070001000</t>
  </si>
  <si>
    <t>1259756800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</si>
</sst>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0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7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19" xfId="0" applyNumberFormat="1" applyFont="1" applyBorder="1" applyAlignment="1" applyProtection="1">
      <alignment vertical="center"/>
      <protection/>
    </xf>
    <xf numFmtId="166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3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4" fillId="0" borderId="19" xfId="0" applyNumberFormat="1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7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21" xfId="0" applyFont="1" applyFill="1" applyBorder="1" applyAlignment="1" applyProtection="1">
      <alignment horizontal="lef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14" fontId="3" fillId="2" borderId="0" xfId="0" applyNumberFormat="1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9"/>
  <sheetViews>
    <sheetView showGridLines="0" tabSelected="1" workbookViewId="0" topLeftCell="A1">
      <selection activeCell="AN9" sqref="AN9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293"/>
      <c r="AS2" s="293"/>
      <c r="AT2" s="293"/>
      <c r="AU2" s="293"/>
      <c r="AV2" s="293"/>
      <c r="AW2" s="293"/>
      <c r="AX2" s="293"/>
      <c r="AY2" s="293"/>
      <c r="AZ2" s="293"/>
      <c r="BA2" s="293"/>
      <c r="BB2" s="293"/>
      <c r="BC2" s="293"/>
      <c r="BD2" s="293"/>
      <c r="BE2" s="293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56" t="s">
        <v>14</v>
      </c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7"/>
      <c r="AH5" s="257"/>
      <c r="AI5" s="257"/>
      <c r="AJ5" s="257"/>
      <c r="AK5" s="22"/>
      <c r="AL5" s="22"/>
      <c r="AM5" s="22"/>
      <c r="AN5" s="22"/>
      <c r="AO5" s="22"/>
      <c r="AP5" s="22"/>
      <c r="AQ5" s="22"/>
      <c r="AR5" s="20"/>
      <c r="BE5" s="253" t="s">
        <v>15</v>
      </c>
      <c r="BS5" s="17" t="s">
        <v>6</v>
      </c>
    </row>
    <row r="6" spans="2:71" s="1" customFormat="1" ht="36.9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58" t="s">
        <v>17</v>
      </c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2"/>
      <c r="AL6" s="22"/>
      <c r="AM6" s="22"/>
      <c r="AN6" s="22"/>
      <c r="AO6" s="22"/>
      <c r="AP6" s="22"/>
      <c r="AQ6" s="22"/>
      <c r="AR6" s="20"/>
      <c r="BE6" s="254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19</v>
      </c>
      <c r="AL7" s="22"/>
      <c r="AM7" s="22"/>
      <c r="AN7" s="27" t="s">
        <v>1</v>
      </c>
      <c r="AO7" s="22"/>
      <c r="AP7" s="22"/>
      <c r="AQ7" s="22"/>
      <c r="AR7" s="20"/>
      <c r="BE7" s="254"/>
      <c r="BS7" s="17" t="s">
        <v>6</v>
      </c>
    </row>
    <row r="8" spans="2:71" s="1" customFormat="1" ht="12" customHeight="1">
      <c r="B8" s="21"/>
      <c r="C8" s="22"/>
      <c r="D8" s="29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22</v>
      </c>
      <c r="AL8" s="22"/>
      <c r="AM8" s="22"/>
      <c r="AN8" s="304">
        <v>45393</v>
      </c>
      <c r="AO8" s="22"/>
      <c r="AP8" s="22"/>
      <c r="AQ8" s="22"/>
      <c r="AR8" s="20"/>
      <c r="BE8" s="254"/>
      <c r="BS8" s="17" t="s">
        <v>6</v>
      </c>
    </row>
    <row r="9" spans="2:71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54"/>
      <c r="BS9" s="17" t="s">
        <v>6</v>
      </c>
    </row>
    <row r="10" spans="2:71" s="1" customFormat="1" ht="12" customHeight="1">
      <c r="B10" s="21"/>
      <c r="C10" s="22"/>
      <c r="D10" s="29" t="s">
        <v>23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24</v>
      </c>
      <c r="AL10" s="22"/>
      <c r="AM10" s="22"/>
      <c r="AN10" s="27" t="s">
        <v>1</v>
      </c>
      <c r="AO10" s="22"/>
      <c r="AP10" s="22"/>
      <c r="AQ10" s="22"/>
      <c r="AR10" s="20"/>
      <c r="BE10" s="254"/>
      <c r="BS10" s="17" t="s">
        <v>6</v>
      </c>
    </row>
    <row r="11" spans="2:71" s="1" customFormat="1" ht="18.4" customHeight="1">
      <c r="B11" s="21"/>
      <c r="C11" s="22"/>
      <c r="D11" s="22"/>
      <c r="E11" s="27" t="s">
        <v>21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25</v>
      </c>
      <c r="AL11" s="22"/>
      <c r="AM11" s="22"/>
      <c r="AN11" s="27" t="s">
        <v>1</v>
      </c>
      <c r="AO11" s="22"/>
      <c r="AP11" s="22"/>
      <c r="AQ11" s="22"/>
      <c r="AR11" s="20"/>
      <c r="BE11" s="254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54"/>
      <c r="BS12" s="17" t="s">
        <v>6</v>
      </c>
    </row>
    <row r="13" spans="2:71" s="1" customFormat="1" ht="12" customHeight="1">
      <c r="B13" s="21"/>
      <c r="C13" s="22"/>
      <c r="D13" s="29" t="s">
        <v>26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24</v>
      </c>
      <c r="AL13" s="22"/>
      <c r="AM13" s="22"/>
      <c r="AN13" s="31" t="s">
        <v>27</v>
      </c>
      <c r="AO13" s="22"/>
      <c r="AP13" s="22"/>
      <c r="AQ13" s="22"/>
      <c r="AR13" s="20"/>
      <c r="BE13" s="254"/>
      <c r="BS13" s="17" t="s">
        <v>6</v>
      </c>
    </row>
    <row r="14" spans="2:71" ht="12.75">
      <c r="B14" s="21"/>
      <c r="C14" s="22"/>
      <c r="D14" s="22"/>
      <c r="E14" s="259" t="s">
        <v>27</v>
      </c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260"/>
      <c r="W14" s="260"/>
      <c r="X14" s="260"/>
      <c r="Y14" s="260"/>
      <c r="Z14" s="260"/>
      <c r="AA14" s="260"/>
      <c r="AB14" s="260"/>
      <c r="AC14" s="260"/>
      <c r="AD14" s="260"/>
      <c r="AE14" s="260"/>
      <c r="AF14" s="260"/>
      <c r="AG14" s="260"/>
      <c r="AH14" s="260"/>
      <c r="AI14" s="260"/>
      <c r="AJ14" s="260"/>
      <c r="AK14" s="29" t="s">
        <v>25</v>
      </c>
      <c r="AL14" s="22"/>
      <c r="AM14" s="22"/>
      <c r="AN14" s="31" t="s">
        <v>27</v>
      </c>
      <c r="AO14" s="22"/>
      <c r="AP14" s="22"/>
      <c r="AQ14" s="22"/>
      <c r="AR14" s="20"/>
      <c r="BE14" s="254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54"/>
      <c r="BS15" s="17" t="s">
        <v>4</v>
      </c>
    </row>
    <row r="16" spans="2:71" s="1" customFormat="1" ht="12" customHeight="1">
      <c r="B16" s="21"/>
      <c r="C16" s="22"/>
      <c r="D16" s="29" t="s">
        <v>28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24</v>
      </c>
      <c r="AL16" s="22"/>
      <c r="AM16" s="22"/>
      <c r="AN16" s="27" t="s">
        <v>1</v>
      </c>
      <c r="AO16" s="22"/>
      <c r="AP16" s="22"/>
      <c r="AQ16" s="22"/>
      <c r="AR16" s="20"/>
      <c r="BE16" s="254"/>
      <c r="BS16" s="17" t="s">
        <v>4</v>
      </c>
    </row>
    <row r="17" spans="2:71" s="1" customFormat="1" ht="18.4" customHeight="1">
      <c r="B17" s="21"/>
      <c r="C17" s="22"/>
      <c r="D17" s="22"/>
      <c r="E17" s="27" t="s">
        <v>21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25</v>
      </c>
      <c r="AL17" s="22"/>
      <c r="AM17" s="22"/>
      <c r="AN17" s="27" t="s">
        <v>1</v>
      </c>
      <c r="AO17" s="22"/>
      <c r="AP17" s="22"/>
      <c r="AQ17" s="22"/>
      <c r="AR17" s="20"/>
      <c r="BE17" s="254"/>
      <c r="BS17" s="17" t="s">
        <v>4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54"/>
      <c r="BS18" s="17" t="s">
        <v>6</v>
      </c>
    </row>
    <row r="19" spans="2:71" s="1" customFormat="1" ht="12" customHeight="1">
      <c r="B19" s="21"/>
      <c r="C19" s="22"/>
      <c r="D19" s="29" t="s">
        <v>29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24</v>
      </c>
      <c r="AL19" s="22"/>
      <c r="AM19" s="22"/>
      <c r="AN19" s="27" t="s">
        <v>1</v>
      </c>
      <c r="AO19" s="22"/>
      <c r="AP19" s="22"/>
      <c r="AQ19" s="22"/>
      <c r="AR19" s="20"/>
      <c r="BE19" s="254"/>
      <c r="BS19" s="17" t="s">
        <v>6</v>
      </c>
    </row>
    <row r="20" spans="2:71" s="1" customFormat="1" ht="18.4" customHeight="1">
      <c r="B20" s="21"/>
      <c r="C20" s="22"/>
      <c r="D20" s="22"/>
      <c r="E20" s="27" t="s">
        <v>21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25</v>
      </c>
      <c r="AL20" s="22"/>
      <c r="AM20" s="22"/>
      <c r="AN20" s="27" t="s">
        <v>1</v>
      </c>
      <c r="AO20" s="22"/>
      <c r="AP20" s="22"/>
      <c r="AQ20" s="22"/>
      <c r="AR20" s="20"/>
      <c r="BE20" s="254"/>
      <c r="BS20" s="17" t="s">
        <v>30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54"/>
    </row>
    <row r="22" spans="2:57" s="1" customFormat="1" ht="12" customHeight="1">
      <c r="B22" s="21"/>
      <c r="C22" s="22"/>
      <c r="D22" s="29" t="s">
        <v>31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54"/>
    </row>
    <row r="23" spans="2:57" s="1" customFormat="1" ht="16.5" customHeight="1">
      <c r="B23" s="21"/>
      <c r="C23" s="22"/>
      <c r="D23" s="22"/>
      <c r="E23" s="261" t="s">
        <v>1</v>
      </c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  <c r="AA23" s="261"/>
      <c r="AB23" s="261"/>
      <c r="AC23" s="261"/>
      <c r="AD23" s="261"/>
      <c r="AE23" s="261"/>
      <c r="AF23" s="261"/>
      <c r="AG23" s="261"/>
      <c r="AH23" s="261"/>
      <c r="AI23" s="261"/>
      <c r="AJ23" s="261"/>
      <c r="AK23" s="261"/>
      <c r="AL23" s="261"/>
      <c r="AM23" s="261"/>
      <c r="AN23" s="261"/>
      <c r="AO23" s="22"/>
      <c r="AP23" s="22"/>
      <c r="AQ23" s="22"/>
      <c r="AR23" s="20"/>
      <c r="BE23" s="254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54"/>
    </row>
    <row r="25" spans="2:57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54"/>
    </row>
    <row r="26" spans="1:57" s="2" customFormat="1" ht="25.9" customHeight="1">
      <c r="A26" s="34"/>
      <c r="B26" s="35"/>
      <c r="C26" s="36"/>
      <c r="D26" s="37" t="s">
        <v>32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262">
        <f>ROUND(AG94,2)</f>
        <v>0</v>
      </c>
      <c r="AL26" s="263"/>
      <c r="AM26" s="263"/>
      <c r="AN26" s="263"/>
      <c r="AO26" s="263"/>
      <c r="AP26" s="36"/>
      <c r="AQ26" s="36"/>
      <c r="AR26" s="39"/>
      <c r="BE26" s="254"/>
    </row>
    <row r="27" spans="1:57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54"/>
    </row>
    <row r="28" spans="1:57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264" t="s">
        <v>33</v>
      </c>
      <c r="M28" s="264"/>
      <c r="N28" s="264"/>
      <c r="O28" s="264"/>
      <c r="P28" s="264"/>
      <c r="Q28" s="36"/>
      <c r="R28" s="36"/>
      <c r="S28" s="36"/>
      <c r="T28" s="36"/>
      <c r="U28" s="36"/>
      <c r="V28" s="36"/>
      <c r="W28" s="264" t="s">
        <v>34</v>
      </c>
      <c r="X28" s="264"/>
      <c r="Y28" s="264"/>
      <c r="Z28" s="264"/>
      <c r="AA28" s="264"/>
      <c r="AB28" s="264"/>
      <c r="AC28" s="264"/>
      <c r="AD28" s="264"/>
      <c r="AE28" s="264"/>
      <c r="AF28" s="36"/>
      <c r="AG28" s="36"/>
      <c r="AH28" s="36"/>
      <c r="AI28" s="36"/>
      <c r="AJ28" s="36"/>
      <c r="AK28" s="264" t="s">
        <v>35</v>
      </c>
      <c r="AL28" s="264"/>
      <c r="AM28" s="264"/>
      <c r="AN28" s="264"/>
      <c r="AO28" s="264"/>
      <c r="AP28" s="36"/>
      <c r="AQ28" s="36"/>
      <c r="AR28" s="39"/>
      <c r="BE28" s="254"/>
    </row>
    <row r="29" spans="2:57" s="3" customFormat="1" ht="14.45" customHeight="1">
      <c r="B29" s="40"/>
      <c r="C29" s="41"/>
      <c r="D29" s="29" t="s">
        <v>36</v>
      </c>
      <c r="E29" s="41"/>
      <c r="F29" s="29" t="s">
        <v>37</v>
      </c>
      <c r="G29" s="41"/>
      <c r="H29" s="41"/>
      <c r="I29" s="41"/>
      <c r="J29" s="41"/>
      <c r="K29" s="41"/>
      <c r="L29" s="267">
        <v>0.21</v>
      </c>
      <c r="M29" s="266"/>
      <c r="N29" s="266"/>
      <c r="O29" s="266"/>
      <c r="P29" s="266"/>
      <c r="Q29" s="41"/>
      <c r="R29" s="41"/>
      <c r="S29" s="41"/>
      <c r="T29" s="41"/>
      <c r="U29" s="41"/>
      <c r="V29" s="41"/>
      <c r="W29" s="265">
        <f>ROUND(AZ94,2)</f>
        <v>0</v>
      </c>
      <c r="X29" s="266"/>
      <c r="Y29" s="266"/>
      <c r="Z29" s="266"/>
      <c r="AA29" s="266"/>
      <c r="AB29" s="266"/>
      <c r="AC29" s="266"/>
      <c r="AD29" s="266"/>
      <c r="AE29" s="266"/>
      <c r="AF29" s="41"/>
      <c r="AG29" s="41"/>
      <c r="AH29" s="41"/>
      <c r="AI29" s="41"/>
      <c r="AJ29" s="41"/>
      <c r="AK29" s="265">
        <f>ROUND(AV94,2)</f>
        <v>0</v>
      </c>
      <c r="AL29" s="266"/>
      <c r="AM29" s="266"/>
      <c r="AN29" s="266"/>
      <c r="AO29" s="266"/>
      <c r="AP29" s="41"/>
      <c r="AQ29" s="41"/>
      <c r="AR29" s="42"/>
      <c r="BE29" s="255"/>
    </row>
    <row r="30" spans="2:57" s="3" customFormat="1" ht="14.45" customHeight="1">
      <c r="B30" s="40"/>
      <c r="C30" s="41"/>
      <c r="D30" s="41"/>
      <c r="E30" s="41"/>
      <c r="F30" s="29" t="s">
        <v>38</v>
      </c>
      <c r="G30" s="41"/>
      <c r="H30" s="41"/>
      <c r="I30" s="41"/>
      <c r="J30" s="41"/>
      <c r="K30" s="41"/>
      <c r="L30" s="267">
        <v>0.12</v>
      </c>
      <c r="M30" s="266"/>
      <c r="N30" s="266"/>
      <c r="O30" s="266"/>
      <c r="P30" s="266"/>
      <c r="Q30" s="41"/>
      <c r="R30" s="41"/>
      <c r="S30" s="41"/>
      <c r="T30" s="41"/>
      <c r="U30" s="41"/>
      <c r="V30" s="41"/>
      <c r="W30" s="265">
        <f>ROUND(BA94,2)</f>
        <v>0</v>
      </c>
      <c r="X30" s="266"/>
      <c r="Y30" s="266"/>
      <c r="Z30" s="266"/>
      <c r="AA30" s="266"/>
      <c r="AB30" s="266"/>
      <c r="AC30" s="266"/>
      <c r="AD30" s="266"/>
      <c r="AE30" s="266"/>
      <c r="AF30" s="41"/>
      <c r="AG30" s="41"/>
      <c r="AH30" s="41"/>
      <c r="AI30" s="41"/>
      <c r="AJ30" s="41"/>
      <c r="AK30" s="265">
        <f>ROUND(AW94,2)</f>
        <v>0</v>
      </c>
      <c r="AL30" s="266"/>
      <c r="AM30" s="266"/>
      <c r="AN30" s="266"/>
      <c r="AO30" s="266"/>
      <c r="AP30" s="41"/>
      <c r="AQ30" s="41"/>
      <c r="AR30" s="42"/>
      <c r="BE30" s="255"/>
    </row>
    <row r="31" spans="2:57" s="3" customFormat="1" ht="14.45" customHeight="1" hidden="1">
      <c r="B31" s="40"/>
      <c r="C31" s="41"/>
      <c r="D31" s="41"/>
      <c r="E31" s="41"/>
      <c r="F31" s="29" t="s">
        <v>39</v>
      </c>
      <c r="G31" s="41"/>
      <c r="H31" s="41"/>
      <c r="I31" s="41"/>
      <c r="J31" s="41"/>
      <c r="K31" s="41"/>
      <c r="L31" s="267">
        <v>0.21</v>
      </c>
      <c r="M31" s="266"/>
      <c r="N31" s="266"/>
      <c r="O31" s="266"/>
      <c r="P31" s="266"/>
      <c r="Q31" s="41"/>
      <c r="R31" s="41"/>
      <c r="S31" s="41"/>
      <c r="T31" s="41"/>
      <c r="U31" s="41"/>
      <c r="V31" s="41"/>
      <c r="W31" s="265">
        <f>ROUND(BB94,2)</f>
        <v>0</v>
      </c>
      <c r="X31" s="266"/>
      <c r="Y31" s="266"/>
      <c r="Z31" s="266"/>
      <c r="AA31" s="266"/>
      <c r="AB31" s="266"/>
      <c r="AC31" s="266"/>
      <c r="AD31" s="266"/>
      <c r="AE31" s="266"/>
      <c r="AF31" s="41"/>
      <c r="AG31" s="41"/>
      <c r="AH31" s="41"/>
      <c r="AI31" s="41"/>
      <c r="AJ31" s="41"/>
      <c r="AK31" s="265">
        <v>0</v>
      </c>
      <c r="AL31" s="266"/>
      <c r="AM31" s="266"/>
      <c r="AN31" s="266"/>
      <c r="AO31" s="266"/>
      <c r="AP31" s="41"/>
      <c r="AQ31" s="41"/>
      <c r="AR31" s="42"/>
      <c r="BE31" s="255"/>
    </row>
    <row r="32" spans="2:57" s="3" customFormat="1" ht="14.45" customHeight="1" hidden="1">
      <c r="B32" s="40"/>
      <c r="C32" s="41"/>
      <c r="D32" s="41"/>
      <c r="E32" s="41"/>
      <c r="F32" s="29" t="s">
        <v>40</v>
      </c>
      <c r="G32" s="41"/>
      <c r="H32" s="41"/>
      <c r="I32" s="41"/>
      <c r="J32" s="41"/>
      <c r="K32" s="41"/>
      <c r="L32" s="267">
        <v>0.12</v>
      </c>
      <c r="M32" s="266"/>
      <c r="N32" s="266"/>
      <c r="O32" s="266"/>
      <c r="P32" s="266"/>
      <c r="Q32" s="41"/>
      <c r="R32" s="41"/>
      <c r="S32" s="41"/>
      <c r="T32" s="41"/>
      <c r="U32" s="41"/>
      <c r="V32" s="41"/>
      <c r="W32" s="265">
        <f>ROUND(BC94,2)</f>
        <v>0</v>
      </c>
      <c r="X32" s="266"/>
      <c r="Y32" s="266"/>
      <c r="Z32" s="266"/>
      <c r="AA32" s="266"/>
      <c r="AB32" s="266"/>
      <c r="AC32" s="266"/>
      <c r="AD32" s="266"/>
      <c r="AE32" s="266"/>
      <c r="AF32" s="41"/>
      <c r="AG32" s="41"/>
      <c r="AH32" s="41"/>
      <c r="AI32" s="41"/>
      <c r="AJ32" s="41"/>
      <c r="AK32" s="265">
        <v>0</v>
      </c>
      <c r="AL32" s="266"/>
      <c r="AM32" s="266"/>
      <c r="AN32" s="266"/>
      <c r="AO32" s="266"/>
      <c r="AP32" s="41"/>
      <c r="AQ32" s="41"/>
      <c r="AR32" s="42"/>
      <c r="BE32" s="255"/>
    </row>
    <row r="33" spans="2:57" s="3" customFormat="1" ht="14.45" customHeight="1" hidden="1">
      <c r="B33" s="40"/>
      <c r="C33" s="41"/>
      <c r="D33" s="41"/>
      <c r="E33" s="41"/>
      <c r="F33" s="29" t="s">
        <v>41</v>
      </c>
      <c r="G33" s="41"/>
      <c r="H33" s="41"/>
      <c r="I33" s="41"/>
      <c r="J33" s="41"/>
      <c r="K33" s="41"/>
      <c r="L33" s="267">
        <v>0</v>
      </c>
      <c r="M33" s="266"/>
      <c r="N33" s="266"/>
      <c r="O33" s="266"/>
      <c r="P33" s="266"/>
      <c r="Q33" s="41"/>
      <c r="R33" s="41"/>
      <c r="S33" s="41"/>
      <c r="T33" s="41"/>
      <c r="U33" s="41"/>
      <c r="V33" s="41"/>
      <c r="W33" s="265">
        <f>ROUND(BD94,2)</f>
        <v>0</v>
      </c>
      <c r="X33" s="266"/>
      <c r="Y33" s="266"/>
      <c r="Z33" s="266"/>
      <c r="AA33" s="266"/>
      <c r="AB33" s="266"/>
      <c r="AC33" s="266"/>
      <c r="AD33" s="266"/>
      <c r="AE33" s="266"/>
      <c r="AF33" s="41"/>
      <c r="AG33" s="41"/>
      <c r="AH33" s="41"/>
      <c r="AI33" s="41"/>
      <c r="AJ33" s="41"/>
      <c r="AK33" s="265">
        <v>0</v>
      </c>
      <c r="AL33" s="266"/>
      <c r="AM33" s="266"/>
      <c r="AN33" s="266"/>
      <c r="AO33" s="266"/>
      <c r="AP33" s="41"/>
      <c r="AQ33" s="41"/>
      <c r="AR33" s="42"/>
      <c r="BE33" s="255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254"/>
    </row>
    <row r="35" spans="1:57" s="2" customFormat="1" ht="25.9" customHeight="1">
      <c r="A35" s="34"/>
      <c r="B35" s="35"/>
      <c r="C35" s="43"/>
      <c r="D35" s="44" t="s">
        <v>42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43</v>
      </c>
      <c r="U35" s="45"/>
      <c r="V35" s="45"/>
      <c r="W35" s="45"/>
      <c r="X35" s="268" t="s">
        <v>44</v>
      </c>
      <c r="Y35" s="269"/>
      <c r="Z35" s="269"/>
      <c r="AA35" s="269"/>
      <c r="AB35" s="269"/>
      <c r="AC35" s="45"/>
      <c r="AD35" s="45"/>
      <c r="AE35" s="45"/>
      <c r="AF35" s="45"/>
      <c r="AG35" s="45"/>
      <c r="AH35" s="45"/>
      <c r="AI35" s="45"/>
      <c r="AJ35" s="45"/>
      <c r="AK35" s="270">
        <f>SUM(AK26:AK33)</f>
        <v>0</v>
      </c>
      <c r="AL35" s="269"/>
      <c r="AM35" s="269"/>
      <c r="AN35" s="269"/>
      <c r="AO35" s="271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14.45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9"/>
      <c r="BE37" s="34"/>
    </row>
    <row r="38" spans="2:44" s="1" customFormat="1" ht="14.45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5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5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5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5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5" customHeight="1">
      <c r="B49" s="47"/>
      <c r="C49" s="48"/>
      <c r="D49" s="49" t="s">
        <v>45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49" t="s">
        <v>46</v>
      </c>
      <c r="AI49" s="50"/>
      <c r="AJ49" s="50"/>
      <c r="AK49" s="50"/>
      <c r="AL49" s="50"/>
      <c r="AM49" s="50"/>
      <c r="AN49" s="50"/>
      <c r="AO49" s="50"/>
      <c r="AP49" s="48"/>
      <c r="AQ49" s="48"/>
      <c r="AR49" s="51"/>
    </row>
    <row r="50" spans="2:44" ht="11.25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1.25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1.25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1.25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1.25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1.2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1.25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1.25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1.25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1.25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.75">
      <c r="A60" s="34"/>
      <c r="B60" s="35"/>
      <c r="C60" s="36"/>
      <c r="D60" s="52" t="s">
        <v>47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2" t="s">
        <v>48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2" t="s">
        <v>47</v>
      </c>
      <c r="AI60" s="38"/>
      <c r="AJ60" s="38"/>
      <c r="AK60" s="38"/>
      <c r="AL60" s="38"/>
      <c r="AM60" s="52" t="s">
        <v>48</v>
      </c>
      <c r="AN60" s="38"/>
      <c r="AO60" s="38"/>
      <c r="AP60" s="36"/>
      <c r="AQ60" s="36"/>
      <c r="AR60" s="39"/>
      <c r="BE60" s="34"/>
    </row>
    <row r="61" spans="2:44" ht="11.25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1.25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1.25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.75">
      <c r="A64" s="34"/>
      <c r="B64" s="35"/>
      <c r="C64" s="36"/>
      <c r="D64" s="49" t="s">
        <v>49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49" t="s">
        <v>50</v>
      </c>
      <c r="AI64" s="53"/>
      <c r="AJ64" s="53"/>
      <c r="AK64" s="53"/>
      <c r="AL64" s="53"/>
      <c r="AM64" s="53"/>
      <c r="AN64" s="53"/>
      <c r="AO64" s="53"/>
      <c r="AP64" s="36"/>
      <c r="AQ64" s="36"/>
      <c r="AR64" s="39"/>
      <c r="BE64" s="34"/>
    </row>
    <row r="65" spans="2:44" ht="11.2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1.25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1.25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1.25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1.25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1.25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1.25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1.25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1.25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1.25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.75">
      <c r="A75" s="34"/>
      <c r="B75" s="35"/>
      <c r="C75" s="36"/>
      <c r="D75" s="52" t="s">
        <v>47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2" t="s">
        <v>48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2" t="s">
        <v>47</v>
      </c>
      <c r="AI75" s="38"/>
      <c r="AJ75" s="38"/>
      <c r="AK75" s="38"/>
      <c r="AL75" s="38"/>
      <c r="AM75" s="52" t="s">
        <v>48</v>
      </c>
      <c r="AN75" s="38"/>
      <c r="AO75" s="38"/>
      <c r="AP75" s="36"/>
      <c r="AQ75" s="36"/>
      <c r="AR75" s="39"/>
      <c r="BE75" s="34"/>
    </row>
    <row r="76" spans="1:57" s="2" customFormat="1" ht="11.25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9"/>
      <c r="BE76" s="34"/>
    </row>
    <row r="77" spans="1:57" s="2" customFormat="1" ht="6.95" customHeight="1">
      <c r="A77" s="34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39"/>
      <c r="BE77" s="34"/>
    </row>
    <row r="81" spans="1:57" s="2" customFormat="1" ht="6.95" customHeight="1">
      <c r="A81" s="34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39"/>
      <c r="BE81" s="34"/>
    </row>
    <row r="82" spans="1:57" s="2" customFormat="1" ht="24.95" customHeight="1">
      <c r="A82" s="34"/>
      <c r="B82" s="35"/>
      <c r="C82" s="23" t="s">
        <v>51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9"/>
      <c r="BE82" s="34"/>
    </row>
    <row r="83" spans="1:57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9"/>
      <c r="BE83" s="34"/>
    </row>
    <row r="84" spans="2:44" s="4" customFormat="1" ht="12" customHeight="1">
      <c r="B84" s="58"/>
      <c r="C84" s="29" t="s">
        <v>13</v>
      </c>
      <c r="D84" s="59"/>
      <c r="E84" s="59"/>
      <c r="F84" s="59"/>
      <c r="G84" s="59"/>
      <c r="H84" s="59"/>
      <c r="I84" s="59"/>
      <c r="J84" s="59"/>
      <c r="K84" s="59"/>
      <c r="L84" s="59" t="str">
        <f>K5</f>
        <v>2024-01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60"/>
    </row>
    <row r="85" spans="2:44" s="5" customFormat="1" ht="36.95" customHeight="1">
      <c r="B85" s="61"/>
      <c r="C85" s="62" t="s">
        <v>16</v>
      </c>
      <c r="D85" s="63"/>
      <c r="E85" s="63"/>
      <c r="F85" s="63"/>
      <c r="G85" s="63"/>
      <c r="H85" s="63"/>
      <c r="I85" s="63"/>
      <c r="J85" s="63"/>
      <c r="K85" s="63"/>
      <c r="L85" s="272" t="str">
        <f>K6</f>
        <v>Oprava bytů MČ Praha 6</v>
      </c>
      <c r="M85" s="273"/>
      <c r="N85" s="273"/>
      <c r="O85" s="273"/>
      <c r="P85" s="273"/>
      <c r="Q85" s="273"/>
      <c r="R85" s="273"/>
      <c r="S85" s="273"/>
      <c r="T85" s="273"/>
      <c r="U85" s="273"/>
      <c r="V85" s="273"/>
      <c r="W85" s="273"/>
      <c r="X85" s="273"/>
      <c r="Y85" s="273"/>
      <c r="Z85" s="273"/>
      <c r="AA85" s="273"/>
      <c r="AB85" s="273"/>
      <c r="AC85" s="273"/>
      <c r="AD85" s="273"/>
      <c r="AE85" s="273"/>
      <c r="AF85" s="273"/>
      <c r="AG85" s="273"/>
      <c r="AH85" s="273"/>
      <c r="AI85" s="273"/>
      <c r="AJ85" s="273"/>
      <c r="AK85" s="63"/>
      <c r="AL85" s="63"/>
      <c r="AM85" s="63"/>
      <c r="AN85" s="63"/>
      <c r="AO85" s="63"/>
      <c r="AP85" s="63"/>
      <c r="AQ85" s="63"/>
      <c r="AR85" s="64"/>
    </row>
    <row r="86" spans="1:57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9"/>
      <c r="BE86" s="34"/>
    </row>
    <row r="87" spans="1:57" s="2" customFormat="1" ht="12" customHeight="1">
      <c r="A87" s="34"/>
      <c r="B87" s="35"/>
      <c r="C87" s="29" t="s">
        <v>20</v>
      </c>
      <c r="D87" s="36"/>
      <c r="E87" s="36"/>
      <c r="F87" s="36"/>
      <c r="G87" s="36"/>
      <c r="H87" s="36"/>
      <c r="I87" s="36"/>
      <c r="J87" s="36"/>
      <c r="K87" s="36"/>
      <c r="L87" s="65" t="str">
        <f>IF(K8="","",K8)</f>
        <v xml:space="preserve"> 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22</v>
      </c>
      <c r="AJ87" s="36"/>
      <c r="AK87" s="36"/>
      <c r="AL87" s="36"/>
      <c r="AM87" s="274">
        <f>IF(AN8="","",AN8)</f>
        <v>45393</v>
      </c>
      <c r="AN87" s="274"/>
      <c r="AO87" s="36"/>
      <c r="AP87" s="36"/>
      <c r="AQ87" s="36"/>
      <c r="AR87" s="39"/>
      <c r="BE87" s="34"/>
    </row>
    <row r="88" spans="1:57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9"/>
      <c r="BE88" s="34"/>
    </row>
    <row r="89" spans="1:57" s="2" customFormat="1" ht="15.2" customHeight="1">
      <c r="A89" s="34"/>
      <c r="B89" s="35"/>
      <c r="C89" s="29" t="s">
        <v>23</v>
      </c>
      <c r="D89" s="36"/>
      <c r="E89" s="36"/>
      <c r="F89" s="36"/>
      <c r="G89" s="36"/>
      <c r="H89" s="36"/>
      <c r="I89" s="36"/>
      <c r="J89" s="36"/>
      <c r="K89" s="36"/>
      <c r="L89" s="59" t="str">
        <f>IF(E11="","",E11)</f>
        <v xml:space="preserve"> 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28</v>
      </c>
      <c r="AJ89" s="36"/>
      <c r="AK89" s="36"/>
      <c r="AL89" s="36"/>
      <c r="AM89" s="275" t="str">
        <f>IF(E17="","",E17)</f>
        <v xml:space="preserve"> </v>
      </c>
      <c r="AN89" s="276"/>
      <c r="AO89" s="276"/>
      <c r="AP89" s="276"/>
      <c r="AQ89" s="36"/>
      <c r="AR89" s="39"/>
      <c r="AS89" s="277" t="s">
        <v>52</v>
      </c>
      <c r="AT89" s="278"/>
      <c r="AU89" s="67"/>
      <c r="AV89" s="67"/>
      <c r="AW89" s="67"/>
      <c r="AX89" s="67"/>
      <c r="AY89" s="67"/>
      <c r="AZ89" s="67"/>
      <c r="BA89" s="67"/>
      <c r="BB89" s="67"/>
      <c r="BC89" s="67"/>
      <c r="BD89" s="68"/>
      <c r="BE89" s="34"/>
    </row>
    <row r="90" spans="1:57" s="2" customFormat="1" ht="15.2" customHeight="1">
      <c r="A90" s="34"/>
      <c r="B90" s="35"/>
      <c r="C90" s="29" t="s">
        <v>26</v>
      </c>
      <c r="D90" s="36"/>
      <c r="E90" s="36"/>
      <c r="F90" s="36"/>
      <c r="G90" s="36"/>
      <c r="H90" s="36"/>
      <c r="I90" s="36"/>
      <c r="J90" s="36"/>
      <c r="K90" s="36"/>
      <c r="L90" s="59" t="str">
        <f>IF(E14="Vyplň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29</v>
      </c>
      <c r="AJ90" s="36"/>
      <c r="AK90" s="36"/>
      <c r="AL90" s="36"/>
      <c r="AM90" s="275" t="str">
        <f>IF(E20="","",E20)</f>
        <v xml:space="preserve"> </v>
      </c>
      <c r="AN90" s="276"/>
      <c r="AO90" s="276"/>
      <c r="AP90" s="276"/>
      <c r="AQ90" s="36"/>
      <c r="AR90" s="39"/>
      <c r="AS90" s="279"/>
      <c r="AT90" s="280"/>
      <c r="AU90" s="69"/>
      <c r="AV90" s="69"/>
      <c r="AW90" s="69"/>
      <c r="AX90" s="69"/>
      <c r="AY90" s="69"/>
      <c r="AZ90" s="69"/>
      <c r="BA90" s="69"/>
      <c r="BB90" s="69"/>
      <c r="BC90" s="69"/>
      <c r="BD90" s="70"/>
      <c r="BE90" s="34"/>
    </row>
    <row r="91" spans="1:57" s="2" customFormat="1" ht="10.9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9"/>
      <c r="AS91" s="281"/>
      <c r="AT91" s="282"/>
      <c r="AU91" s="71"/>
      <c r="AV91" s="71"/>
      <c r="AW91" s="71"/>
      <c r="AX91" s="71"/>
      <c r="AY91" s="71"/>
      <c r="AZ91" s="71"/>
      <c r="BA91" s="71"/>
      <c r="BB91" s="71"/>
      <c r="BC91" s="71"/>
      <c r="BD91" s="72"/>
      <c r="BE91" s="34"/>
    </row>
    <row r="92" spans="1:57" s="2" customFormat="1" ht="29.25" customHeight="1">
      <c r="A92" s="34"/>
      <c r="B92" s="35"/>
      <c r="C92" s="283" t="s">
        <v>53</v>
      </c>
      <c r="D92" s="284"/>
      <c r="E92" s="284"/>
      <c r="F92" s="284"/>
      <c r="G92" s="284"/>
      <c r="H92" s="73"/>
      <c r="I92" s="285" t="s">
        <v>54</v>
      </c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6" t="s">
        <v>55</v>
      </c>
      <c r="AH92" s="284"/>
      <c r="AI92" s="284"/>
      <c r="AJ92" s="284"/>
      <c r="AK92" s="284"/>
      <c r="AL92" s="284"/>
      <c r="AM92" s="284"/>
      <c r="AN92" s="285" t="s">
        <v>56</v>
      </c>
      <c r="AO92" s="284"/>
      <c r="AP92" s="287"/>
      <c r="AQ92" s="74" t="s">
        <v>57</v>
      </c>
      <c r="AR92" s="39"/>
      <c r="AS92" s="75" t="s">
        <v>58</v>
      </c>
      <c r="AT92" s="76" t="s">
        <v>59</v>
      </c>
      <c r="AU92" s="76" t="s">
        <v>60</v>
      </c>
      <c r="AV92" s="76" t="s">
        <v>61</v>
      </c>
      <c r="AW92" s="76" t="s">
        <v>62</v>
      </c>
      <c r="AX92" s="76" t="s">
        <v>63</v>
      </c>
      <c r="AY92" s="76" t="s">
        <v>64</v>
      </c>
      <c r="AZ92" s="76" t="s">
        <v>65</v>
      </c>
      <c r="BA92" s="76" t="s">
        <v>66</v>
      </c>
      <c r="BB92" s="76" t="s">
        <v>67</v>
      </c>
      <c r="BC92" s="76" t="s">
        <v>68</v>
      </c>
      <c r="BD92" s="77" t="s">
        <v>69</v>
      </c>
      <c r="BE92" s="34"/>
    </row>
    <row r="93" spans="1:57" s="2" customFormat="1" ht="10.9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9"/>
      <c r="AS93" s="78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80"/>
      <c r="BE93" s="34"/>
    </row>
    <row r="94" spans="2:90" s="6" customFormat="1" ht="32.45" customHeight="1">
      <c r="B94" s="81"/>
      <c r="C94" s="82" t="s">
        <v>70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291">
        <f>ROUND(SUM(AG95:AG97),2)</f>
        <v>0</v>
      </c>
      <c r="AH94" s="291"/>
      <c r="AI94" s="291"/>
      <c r="AJ94" s="291"/>
      <c r="AK94" s="291"/>
      <c r="AL94" s="291"/>
      <c r="AM94" s="291"/>
      <c r="AN94" s="292">
        <f>SUM(AG94,AT94)</f>
        <v>0</v>
      </c>
      <c r="AO94" s="292"/>
      <c r="AP94" s="292"/>
      <c r="AQ94" s="85" t="s">
        <v>1</v>
      </c>
      <c r="AR94" s="86"/>
      <c r="AS94" s="87">
        <f>ROUND(SUM(AS95:AS97),2)</f>
        <v>0</v>
      </c>
      <c r="AT94" s="88">
        <f>ROUND(SUM(AV94:AW94),2)</f>
        <v>0</v>
      </c>
      <c r="AU94" s="89">
        <f>ROUND(SUM(AU95:AU97),5)</f>
        <v>0</v>
      </c>
      <c r="AV94" s="88">
        <f>ROUND(AZ94*L29,2)</f>
        <v>0</v>
      </c>
      <c r="AW94" s="88">
        <f>ROUND(BA94*L30,2)</f>
        <v>0</v>
      </c>
      <c r="AX94" s="88">
        <f>ROUND(BB94*L29,2)</f>
        <v>0</v>
      </c>
      <c r="AY94" s="88">
        <f>ROUND(BC94*L30,2)</f>
        <v>0</v>
      </c>
      <c r="AZ94" s="88">
        <f>ROUND(SUM(AZ95:AZ97),2)</f>
        <v>0</v>
      </c>
      <c r="BA94" s="88">
        <f>ROUND(SUM(BA95:BA97),2)</f>
        <v>0</v>
      </c>
      <c r="BB94" s="88">
        <f>ROUND(SUM(BB95:BB97),2)</f>
        <v>0</v>
      </c>
      <c r="BC94" s="88">
        <f>ROUND(SUM(BC95:BC97),2)</f>
        <v>0</v>
      </c>
      <c r="BD94" s="90">
        <f>ROUND(SUM(BD95:BD97),2)</f>
        <v>0</v>
      </c>
      <c r="BS94" s="91" t="s">
        <v>71</v>
      </c>
      <c r="BT94" s="91" t="s">
        <v>72</v>
      </c>
      <c r="BU94" s="92" t="s">
        <v>73</v>
      </c>
      <c r="BV94" s="91" t="s">
        <v>74</v>
      </c>
      <c r="BW94" s="91" t="s">
        <v>5</v>
      </c>
      <c r="BX94" s="91" t="s">
        <v>75</v>
      </c>
      <c r="CL94" s="91" t="s">
        <v>1</v>
      </c>
    </row>
    <row r="95" spans="1:91" s="7" customFormat="1" ht="24.75" customHeight="1">
      <c r="A95" s="93" t="s">
        <v>76</v>
      </c>
      <c r="B95" s="94"/>
      <c r="C95" s="95"/>
      <c r="D95" s="290" t="s">
        <v>77</v>
      </c>
      <c r="E95" s="290"/>
      <c r="F95" s="290"/>
      <c r="G95" s="290"/>
      <c r="H95" s="290"/>
      <c r="I95" s="96"/>
      <c r="J95" s="290" t="s">
        <v>78</v>
      </c>
      <c r="K95" s="290"/>
      <c r="L95" s="290"/>
      <c r="M95" s="290"/>
      <c r="N95" s="290"/>
      <c r="O95" s="290"/>
      <c r="P95" s="290"/>
      <c r="Q95" s="290"/>
      <c r="R95" s="290"/>
      <c r="S95" s="290"/>
      <c r="T95" s="290"/>
      <c r="U95" s="290"/>
      <c r="V95" s="290"/>
      <c r="W95" s="290"/>
      <c r="X95" s="290"/>
      <c r="Y95" s="290"/>
      <c r="Z95" s="290"/>
      <c r="AA95" s="290"/>
      <c r="AB95" s="290"/>
      <c r="AC95" s="290"/>
      <c r="AD95" s="290"/>
      <c r="AE95" s="290"/>
      <c r="AF95" s="290"/>
      <c r="AG95" s="288">
        <f>'05 - Oprava bytu Nad Kaje...'!J30</f>
        <v>0</v>
      </c>
      <c r="AH95" s="289"/>
      <c r="AI95" s="289"/>
      <c r="AJ95" s="289"/>
      <c r="AK95" s="289"/>
      <c r="AL95" s="289"/>
      <c r="AM95" s="289"/>
      <c r="AN95" s="288">
        <f>SUM(AG95,AT95)</f>
        <v>0</v>
      </c>
      <c r="AO95" s="289"/>
      <c r="AP95" s="289"/>
      <c r="AQ95" s="97" t="s">
        <v>79</v>
      </c>
      <c r="AR95" s="98"/>
      <c r="AS95" s="99">
        <v>0</v>
      </c>
      <c r="AT95" s="100">
        <f>ROUND(SUM(AV95:AW95),2)</f>
        <v>0</v>
      </c>
      <c r="AU95" s="101">
        <f>'05 - Oprava bytu Nad Kaje...'!P130</f>
        <v>0</v>
      </c>
      <c r="AV95" s="100">
        <f>'05 - Oprava bytu Nad Kaje...'!J33</f>
        <v>0</v>
      </c>
      <c r="AW95" s="100">
        <f>'05 - Oprava bytu Nad Kaje...'!J34</f>
        <v>0</v>
      </c>
      <c r="AX95" s="100">
        <f>'05 - Oprava bytu Nad Kaje...'!J35</f>
        <v>0</v>
      </c>
      <c r="AY95" s="100">
        <f>'05 - Oprava bytu Nad Kaje...'!J36</f>
        <v>0</v>
      </c>
      <c r="AZ95" s="100">
        <f>'05 - Oprava bytu Nad Kaje...'!F33</f>
        <v>0</v>
      </c>
      <c r="BA95" s="100">
        <f>'05 - Oprava bytu Nad Kaje...'!F34</f>
        <v>0</v>
      </c>
      <c r="BB95" s="100">
        <f>'05 - Oprava bytu Nad Kaje...'!F35</f>
        <v>0</v>
      </c>
      <c r="BC95" s="100">
        <f>'05 - Oprava bytu Nad Kaje...'!F36</f>
        <v>0</v>
      </c>
      <c r="BD95" s="102">
        <f>'05 - Oprava bytu Nad Kaje...'!F37</f>
        <v>0</v>
      </c>
      <c r="BT95" s="103" t="s">
        <v>80</v>
      </c>
      <c r="BV95" s="103" t="s">
        <v>74</v>
      </c>
      <c r="BW95" s="103" t="s">
        <v>81</v>
      </c>
      <c r="BX95" s="103" t="s">
        <v>5</v>
      </c>
      <c r="CL95" s="103" t="s">
        <v>1</v>
      </c>
      <c r="CM95" s="103" t="s">
        <v>82</v>
      </c>
    </row>
    <row r="96" spans="1:91" s="7" customFormat="1" ht="24.75" customHeight="1">
      <c r="A96" s="93" t="s">
        <v>76</v>
      </c>
      <c r="B96" s="94"/>
      <c r="C96" s="95"/>
      <c r="D96" s="290" t="s">
        <v>83</v>
      </c>
      <c r="E96" s="290"/>
      <c r="F96" s="290"/>
      <c r="G96" s="290"/>
      <c r="H96" s="290"/>
      <c r="I96" s="96"/>
      <c r="J96" s="290" t="s">
        <v>84</v>
      </c>
      <c r="K96" s="290"/>
      <c r="L96" s="290"/>
      <c r="M96" s="290"/>
      <c r="N96" s="290"/>
      <c r="O96" s="290"/>
      <c r="P96" s="290"/>
      <c r="Q96" s="290"/>
      <c r="R96" s="290"/>
      <c r="S96" s="290"/>
      <c r="T96" s="290"/>
      <c r="U96" s="290"/>
      <c r="V96" s="290"/>
      <c r="W96" s="290"/>
      <c r="X96" s="290"/>
      <c r="Y96" s="290"/>
      <c r="Z96" s="290"/>
      <c r="AA96" s="290"/>
      <c r="AB96" s="290"/>
      <c r="AC96" s="290"/>
      <c r="AD96" s="290"/>
      <c r="AE96" s="290"/>
      <c r="AF96" s="290"/>
      <c r="AG96" s="288">
        <f>'16 - Oprava bytu Nad Kaje...'!J30</f>
        <v>0</v>
      </c>
      <c r="AH96" s="289"/>
      <c r="AI96" s="289"/>
      <c r="AJ96" s="289"/>
      <c r="AK96" s="289"/>
      <c r="AL96" s="289"/>
      <c r="AM96" s="289"/>
      <c r="AN96" s="288">
        <f>SUM(AG96,AT96)</f>
        <v>0</v>
      </c>
      <c r="AO96" s="289"/>
      <c r="AP96" s="289"/>
      <c r="AQ96" s="97" t="s">
        <v>79</v>
      </c>
      <c r="AR96" s="98"/>
      <c r="AS96" s="99">
        <v>0</v>
      </c>
      <c r="AT96" s="100">
        <f>ROUND(SUM(AV96:AW96),2)</f>
        <v>0</v>
      </c>
      <c r="AU96" s="101">
        <f>'16 - Oprava bytu Nad Kaje...'!P130</f>
        <v>0</v>
      </c>
      <c r="AV96" s="100">
        <f>'16 - Oprava bytu Nad Kaje...'!J33</f>
        <v>0</v>
      </c>
      <c r="AW96" s="100">
        <f>'16 - Oprava bytu Nad Kaje...'!J34</f>
        <v>0</v>
      </c>
      <c r="AX96" s="100">
        <f>'16 - Oprava bytu Nad Kaje...'!J35</f>
        <v>0</v>
      </c>
      <c r="AY96" s="100">
        <f>'16 - Oprava bytu Nad Kaje...'!J36</f>
        <v>0</v>
      </c>
      <c r="AZ96" s="100">
        <f>'16 - Oprava bytu Nad Kaje...'!F33</f>
        <v>0</v>
      </c>
      <c r="BA96" s="100">
        <f>'16 - Oprava bytu Nad Kaje...'!F34</f>
        <v>0</v>
      </c>
      <c r="BB96" s="100">
        <f>'16 - Oprava bytu Nad Kaje...'!F35</f>
        <v>0</v>
      </c>
      <c r="BC96" s="100">
        <f>'16 - Oprava bytu Nad Kaje...'!F36</f>
        <v>0</v>
      </c>
      <c r="BD96" s="102">
        <f>'16 - Oprava bytu Nad Kaje...'!F37</f>
        <v>0</v>
      </c>
      <c r="BT96" s="103" t="s">
        <v>80</v>
      </c>
      <c r="BV96" s="103" t="s">
        <v>74</v>
      </c>
      <c r="BW96" s="103" t="s">
        <v>85</v>
      </c>
      <c r="BX96" s="103" t="s">
        <v>5</v>
      </c>
      <c r="CL96" s="103" t="s">
        <v>1</v>
      </c>
      <c r="CM96" s="103" t="s">
        <v>80</v>
      </c>
    </row>
    <row r="97" spans="1:91" s="7" customFormat="1" ht="16.5" customHeight="1">
      <c r="A97" s="93" t="s">
        <v>76</v>
      </c>
      <c r="B97" s="94"/>
      <c r="C97" s="95"/>
      <c r="D97" s="290" t="s">
        <v>86</v>
      </c>
      <c r="E97" s="290"/>
      <c r="F97" s="290"/>
      <c r="G97" s="290"/>
      <c r="H97" s="290"/>
      <c r="I97" s="96"/>
      <c r="J97" s="290" t="s">
        <v>87</v>
      </c>
      <c r="K97" s="290"/>
      <c r="L97" s="290"/>
      <c r="M97" s="290"/>
      <c r="N97" s="290"/>
      <c r="O97" s="290"/>
      <c r="P97" s="290"/>
      <c r="Q97" s="290"/>
      <c r="R97" s="290"/>
      <c r="S97" s="290"/>
      <c r="T97" s="290"/>
      <c r="U97" s="290"/>
      <c r="V97" s="290"/>
      <c r="W97" s="290"/>
      <c r="X97" s="290"/>
      <c r="Y97" s="290"/>
      <c r="Z97" s="290"/>
      <c r="AA97" s="290"/>
      <c r="AB97" s="290"/>
      <c r="AC97" s="290"/>
      <c r="AD97" s="290"/>
      <c r="AE97" s="290"/>
      <c r="AF97" s="290"/>
      <c r="AG97" s="288">
        <f>'20 - VRN'!J30</f>
        <v>0</v>
      </c>
      <c r="AH97" s="289"/>
      <c r="AI97" s="289"/>
      <c r="AJ97" s="289"/>
      <c r="AK97" s="289"/>
      <c r="AL97" s="289"/>
      <c r="AM97" s="289"/>
      <c r="AN97" s="288">
        <f>SUM(AG97,AT97)</f>
        <v>0</v>
      </c>
      <c r="AO97" s="289"/>
      <c r="AP97" s="289"/>
      <c r="AQ97" s="97" t="s">
        <v>79</v>
      </c>
      <c r="AR97" s="98"/>
      <c r="AS97" s="104">
        <v>0</v>
      </c>
      <c r="AT97" s="105">
        <f>ROUND(SUM(AV97:AW97),2)</f>
        <v>0</v>
      </c>
      <c r="AU97" s="106">
        <f>'20 - VRN'!P121</f>
        <v>0</v>
      </c>
      <c r="AV97" s="105">
        <f>'20 - VRN'!J33</f>
        <v>0</v>
      </c>
      <c r="AW97" s="105">
        <f>'20 - VRN'!J34</f>
        <v>0</v>
      </c>
      <c r="AX97" s="105">
        <f>'20 - VRN'!J35</f>
        <v>0</v>
      </c>
      <c r="AY97" s="105">
        <f>'20 - VRN'!J36</f>
        <v>0</v>
      </c>
      <c r="AZ97" s="105">
        <f>'20 - VRN'!F33</f>
        <v>0</v>
      </c>
      <c r="BA97" s="105">
        <f>'20 - VRN'!F34</f>
        <v>0</v>
      </c>
      <c r="BB97" s="105">
        <f>'20 - VRN'!F35</f>
        <v>0</v>
      </c>
      <c r="BC97" s="105">
        <f>'20 - VRN'!F36</f>
        <v>0</v>
      </c>
      <c r="BD97" s="107">
        <f>'20 - VRN'!F37</f>
        <v>0</v>
      </c>
      <c r="BT97" s="103" t="s">
        <v>80</v>
      </c>
      <c r="BV97" s="103" t="s">
        <v>74</v>
      </c>
      <c r="BW97" s="103" t="s">
        <v>88</v>
      </c>
      <c r="BX97" s="103" t="s">
        <v>5</v>
      </c>
      <c r="CL97" s="103" t="s">
        <v>1</v>
      </c>
      <c r="CM97" s="103" t="s">
        <v>80</v>
      </c>
    </row>
    <row r="98" spans="1:57" s="2" customFormat="1" ht="30" customHeight="1">
      <c r="A98" s="34"/>
      <c r="B98" s="35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9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</row>
    <row r="99" spans="1:57" s="2" customFormat="1" ht="6.95" customHeight="1">
      <c r="A99" s="34"/>
      <c r="B99" s="54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39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</row>
  </sheetData>
  <sheetProtection algorithmName="SHA-512" hashValue="hA48RJ+vZfqUZzY4PY8w77zTWFlKElcyzaxnS8LGtGgQgW3cTgDUpuWexrXwtN93mt9afs5xqZOy2hIRF368cA==" saltValue="YWLEI0V+jqp/o22NiAmBDQ==" spinCount="100000" sheet="1" objects="1" scenarios="1" formatColumns="0" formatRows="0"/>
  <mergeCells count="50">
    <mergeCell ref="AR2:BE2"/>
    <mergeCell ref="AN96:AP96"/>
    <mergeCell ref="AG96:AM96"/>
    <mergeCell ref="D96:H96"/>
    <mergeCell ref="J96:AF96"/>
    <mergeCell ref="AN97:AP97"/>
    <mergeCell ref="AG97:AM97"/>
    <mergeCell ref="D97:H97"/>
    <mergeCell ref="J97:AF97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J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05 - Oprava bytu Nad Kaje...'!C2" display="/"/>
    <hyperlink ref="A96" location="'16 - Oprava bytu Nad Kaje...'!C2" display="/"/>
    <hyperlink ref="A97" location="'20 - VRN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6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AT2" s="17" t="s">
        <v>81</v>
      </c>
    </row>
    <row r="3" spans="2:4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82</v>
      </c>
    </row>
    <row r="4" spans="2:46" s="1" customFormat="1" ht="24.95" customHeight="1">
      <c r="B4" s="20"/>
      <c r="D4" s="110" t="s">
        <v>89</v>
      </c>
      <c r="L4" s="20"/>
      <c r="M4" s="11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16.5" customHeight="1">
      <c r="B7" s="20"/>
      <c r="E7" s="294" t="str">
        <f>'Rekapitulace stavby'!K6</f>
        <v>Oprava bytů MČ Praha 6</v>
      </c>
      <c r="F7" s="295"/>
      <c r="G7" s="295"/>
      <c r="H7" s="295"/>
      <c r="L7" s="20"/>
    </row>
    <row r="8" spans="1:31" s="2" customFormat="1" ht="12" customHeight="1">
      <c r="A8" s="34"/>
      <c r="B8" s="39"/>
      <c r="C8" s="34"/>
      <c r="D8" s="112" t="s">
        <v>90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296" t="s">
        <v>91</v>
      </c>
      <c r="F9" s="297"/>
      <c r="G9" s="297"/>
      <c r="H9" s="297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>
        <f>'Rekapitulace stavby'!AN8</f>
        <v>45393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23</v>
      </c>
      <c r="E14" s="34"/>
      <c r="F14" s="34"/>
      <c r="G14" s="34"/>
      <c r="H14" s="34"/>
      <c r="I14" s="112" t="s">
        <v>24</v>
      </c>
      <c r="J14" s="113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3" t="str">
        <f>IF('Rekapitulace stavby'!E11="","",'Rekapitulace stavby'!E11)</f>
        <v xml:space="preserve"> </v>
      </c>
      <c r="F15" s="34"/>
      <c r="G15" s="34"/>
      <c r="H15" s="34"/>
      <c r="I15" s="112" t="s">
        <v>25</v>
      </c>
      <c r="J15" s="113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26</v>
      </c>
      <c r="E17" s="34"/>
      <c r="F17" s="34"/>
      <c r="G17" s="34"/>
      <c r="H17" s="34"/>
      <c r="I17" s="112" t="s">
        <v>24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98" t="str">
        <f>'Rekapitulace stavby'!E14</f>
        <v>Vyplň údaj</v>
      </c>
      <c r="F18" s="299"/>
      <c r="G18" s="299"/>
      <c r="H18" s="299"/>
      <c r="I18" s="112" t="s">
        <v>25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28</v>
      </c>
      <c r="E20" s="34"/>
      <c r="F20" s="34"/>
      <c r="G20" s="34"/>
      <c r="H20" s="34"/>
      <c r="I20" s="112" t="s">
        <v>24</v>
      </c>
      <c r="J20" s="113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tr">
        <f>IF('Rekapitulace stavby'!E17="","",'Rekapitulace stavby'!E17)</f>
        <v xml:space="preserve"> </v>
      </c>
      <c r="F21" s="34"/>
      <c r="G21" s="34"/>
      <c r="H21" s="34"/>
      <c r="I21" s="112" t="s">
        <v>25</v>
      </c>
      <c r="J21" s="113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29</v>
      </c>
      <c r="E23" s="34"/>
      <c r="F23" s="34"/>
      <c r="G23" s="34"/>
      <c r="H23" s="34"/>
      <c r="I23" s="112" t="s">
        <v>24</v>
      </c>
      <c r="J23" s="113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tr">
        <f>IF('Rekapitulace stavby'!E20="","",'Rekapitulace stavby'!E20)</f>
        <v xml:space="preserve"> </v>
      </c>
      <c r="F24" s="34"/>
      <c r="G24" s="34"/>
      <c r="H24" s="34"/>
      <c r="I24" s="112" t="s">
        <v>25</v>
      </c>
      <c r="J24" s="113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31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300" t="s">
        <v>1</v>
      </c>
      <c r="F27" s="300"/>
      <c r="G27" s="300"/>
      <c r="H27" s="300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32</v>
      </c>
      <c r="E30" s="34"/>
      <c r="F30" s="34"/>
      <c r="G30" s="34"/>
      <c r="H30" s="34"/>
      <c r="I30" s="34"/>
      <c r="J30" s="120">
        <f>ROUND(J130,2)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1" t="s">
        <v>34</v>
      </c>
      <c r="G32" s="34"/>
      <c r="H32" s="34"/>
      <c r="I32" s="121" t="s">
        <v>33</v>
      </c>
      <c r="J32" s="121" t="s">
        <v>35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2" t="s">
        <v>36</v>
      </c>
      <c r="E33" s="112" t="s">
        <v>37</v>
      </c>
      <c r="F33" s="123">
        <f>ROUND((SUM(BE130:BE262)),2)</f>
        <v>0</v>
      </c>
      <c r="G33" s="34"/>
      <c r="H33" s="34"/>
      <c r="I33" s="124">
        <v>0.21</v>
      </c>
      <c r="J33" s="123">
        <f>ROUND(((SUM(BE130:BE262))*I33),2)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2" t="s">
        <v>38</v>
      </c>
      <c r="F34" s="123">
        <f>ROUND((SUM(BF130:BF262)),2)</f>
        <v>0</v>
      </c>
      <c r="G34" s="34"/>
      <c r="H34" s="34"/>
      <c r="I34" s="124">
        <v>0.12</v>
      </c>
      <c r="J34" s="123">
        <f>ROUND(((SUM(BF130:BF262))*I34),2)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2" t="s">
        <v>39</v>
      </c>
      <c r="F35" s="123">
        <f>ROUND((SUM(BG130:BG262)),2)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2" t="s">
        <v>40</v>
      </c>
      <c r="F36" s="123">
        <f>ROUND((SUM(BH130:BH262)),2)</f>
        <v>0</v>
      </c>
      <c r="G36" s="34"/>
      <c r="H36" s="34"/>
      <c r="I36" s="124">
        <v>0.12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2" t="s">
        <v>41</v>
      </c>
      <c r="F37" s="123">
        <f>ROUND((SUM(BI130:BI262)),2)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42</v>
      </c>
      <c r="E39" s="127"/>
      <c r="F39" s="127"/>
      <c r="G39" s="128" t="s">
        <v>43</v>
      </c>
      <c r="H39" s="129" t="s">
        <v>44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2" t="s">
        <v>45</v>
      </c>
      <c r="E50" s="133"/>
      <c r="F50" s="133"/>
      <c r="G50" s="132" t="s">
        <v>46</v>
      </c>
      <c r="H50" s="133"/>
      <c r="I50" s="133"/>
      <c r="J50" s="133"/>
      <c r="K50" s="133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34" t="s">
        <v>47</v>
      </c>
      <c r="E61" s="135"/>
      <c r="F61" s="136" t="s">
        <v>48</v>
      </c>
      <c r="G61" s="134" t="s">
        <v>47</v>
      </c>
      <c r="H61" s="135"/>
      <c r="I61" s="135"/>
      <c r="J61" s="137" t="s">
        <v>48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2" t="s">
        <v>49</v>
      </c>
      <c r="E65" s="138"/>
      <c r="F65" s="138"/>
      <c r="G65" s="132" t="s">
        <v>50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34" t="s">
        <v>47</v>
      </c>
      <c r="E76" s="135"/>
      <c r="F76" s="136" t="s">
        <v>48</v>
      </c>
      <c r="G76" s="134" t="s">
        <v>47</v>
      </c>
      <c r="H76" s="135"/>
      <c r="I76" s="135"/>
      <c r="J76" s="137" t="s">
        <v>48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92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01" t="str">
        <f>E7</f>
        <v>Oprava bytů MČ Praha 6</v>
      </c>
      <c r="F85" s="302"/>
      <c r="G85" s="302"/>
      <c r="H85" s="302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90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72" t="str">
        <f>E9</f>
        <v>05 - Oprava bytu Nad Kajetánkou 36, byt č. 8</v>
      </c>
      <c r="F87" s="303"/>
      <c r="G87" s="303"/>
      <c r="H87" s="303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29" t="s">
        <v>22</v>
      </c>
      <c r="J89" s="66">
        <f>IF(J12="","",J12)</f>
        <v>45393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23</v>
      </c>
      <c r="D91" s="36"/>
      <c r="E91" s="36"/>
      <c r="F91" s="27" t="str">
        <f>E15</f>
        <v xml:space="preserve"> </v>
      </c>
      <c r="G91" s="36"/>
      <c r="H91" s="36"/>
      <c r="I91" s="29" t="s">
        <v>28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26</v>
      </c>
      <c r="D92" s="36"/>
      <c r="E92" s="36"/>
      <c r="F92" s="27" t="str">
        <f>IF(E18="","",E18)</f>
        <v>Vyplň údaj</v>
      </c>
      <c r="G92" s="36"/>
      <c r="H92" s="36"/>
      <c r="I92" s="29" t="s">
        <v>29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3" t="s">
        <v>93</v>
      </c>
      <c r="D94" s="144"/>
      <c r="E94" s="144"/>
      <c r="F94" s="144"/>
      <c r="G94" s="144"/>
      <c r="H94" s="144"/>
      <c r="I94" s="144"/>
      <c r="J94" s="145" t="s">
        <v>94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6" t="s">
        <v>95</v>
      </c>
      <c r="D96" s="36"/>
      <c r="E96" s="36"/>
      <c r="F96" s="36"/>
      <c r="G96" s="36"/>
      <c r="H96" s="36"/>
      <c r="I96" s="36"/>
      <c r="J96" s="84">
        <f>J130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96</v>
      </c>
    </row>
    <row r="97" spans="2:12" s="9" customFormat="1" ht="24.95" customHeight="1">
      <c r="B97" s="147"/>
      <c r="C97" s="148"/>
      <c r="D97" s="149" t="s">
        <v>97</v>
      </c>
      <c r="E97" s="150"/>
      <c r="F97" s="150"/>
      <c r="G97" s="150"/>
      <c r="H97" s="150"/>
      <c r="I97" s="150"/>
      <c r="J97" s="151">
        <f>J131</f>
        <v>0</v>
      </c>
      <c r="K97" s="148"/>
      <c r="L97" s="152"/>
    </row>
    <row r="98" spans="2:12" s="10" customFormat="1" ht="19.9" customHeight="1">
      <c r="B98" s="153"/>
      <c r="C98" s="154"/>
      <c r="D98" s="155" t="s">
        <v>98</v>
      </c>
      <c r="E98" s="156"/>
      <c r="F98" s="156"/>
      <c r="G98" s="156"/>
      <c r="H98" s="156"/>
      <c r="I98" s="156"/>
      <c r="J98" s="157">
        <f>J132</f>
        <v>0</v>
      </c>
      <c r="K98" s="154"/>
      <c r="L98" s="158"/>
    </row>
    <row r="99" spans="2:12" s="10" customFormat="1" ht="19.9" customHeight="1">
      <c r="B99" s="153"/>
      <c r="C99" s="154"/>
      <c r="D99" s="155" t="s">
        <v>99</v>
      </c>
      <c r="E99" s="156"/>
      <c r="F99" s="156"/>
      <c r="G99" s="156"/>
      <c r="H99" s="156"/>
      <c r="I99" s="156"/>
      <c r="J99" s="157">
        <f>J136</f>
        <v>0</v>
      </c>
      <c r="K99" s="154"/>
      <c r="L99" s="158"/>
    </row>
    <row r="100" spans="2:12" s="10" customFormat="1" ht="19.9" customHeight="1">
      <c r="B100" s="153"/>
      <c r="C100" s="154"/>
      <c r="D100" s="155" t="s">
        <v>100</v>
      </c>
      <c r="E100" s="156"/>
      <c r="F100" s="156"/>
      <c r="G100" s="156"/>
      <c r="H100" s="156"/>
      <c r="I100" s="156"/>
      <c r="J100" s="157">
        <f>J144</f>
        <v>0</v>
      </c>
      <c r="K100" s="154"/>
      <c r="L100" s="158"/>
    </row>
    <row r="101" spans="2:12" s="9" customFormat="1" ht="24.95" customHeight="1">
      <c r="B101" s="147"/>
      <c r="C101" s="148"/>
      <c r="D101" s="149" t="s">
        <v>101</v>
      </c>
      <c r="E101" s="150"/>
      <c r="F101" s="150"/>
      <c r="G101" s="150"/>
      <c r="H101" s="150"/>
      <c r="I101" s="150"/>
      <c r="J101" s="151">
        <f>J147</f>
        <v>0</v>
      </c>
      <c r="K101" s="148"/>
      <c r="L101" s="152"/>
    </row>
    <row r="102" spans="2:12" s="10" customFormat="1" ht="19.9" customHeight="1">
      <c r="B102" s="153"/>
      <c r="C102" s="154"/>
      <c r="D102" s="155" t="s">
        <v>102</v>
      </c>
      <c r="E102" s="156"/>
      <c r="F102" s="156"/>
      <c r="G102" s="156"/>
      <c r="H102" s="156"/>
      <c r="I102" s="156"/>
      <c r="J102" s="157">
        <f>J148</f>
        <v>0</v>
      </c>
      <c r="K102" s="154"/>
      <c r="L102" s="158"/>
    </row>
    <row r="103" spans="2:12" s="10" customFormat="1" ht="19.9" customHeight="1">
      <c r="B103" s="153"/>
      <c r="C103" s="154"/>
      <c r="D103" s="155" t="s">
        <v>103</v>
      </c>
      <c r="E103" s="156"/>
      <c r="F103" s="156"/>
      <c r="G103" s="156"/>
      <c r="H103" s="156"/>
      <c r="I103" s="156"/>
      <c r="J103" s="157">
        <f>J151</f>
        <v>0</v>
      </c>
      <c r="K103" s="154"/>
      <c r="L103" s="158"/>
    </row>
    <row r="104" spans="2:12" s="10" customFormat="1" ht="19.9" customHeight="1">
      <c r="B104" s="153"/>
      <c r="C104" s="154"/>
      <c r="D104" s="155" t="s">
        <v>104</v>
      </c>
      <c r="E104" s="156"/>
      <c r="F104" s="156"/>
      <c r="G104" s="156"/>
      <c r="H104" s="156"/>
      <c r="I104" s="156"/>
      <c r="J104" s="157">
        <f>J153</f>
        <v>0</v>
      </c>
      <c r="K104" s="154"/>
      <c r="L104" s="158"/>
    </row>
    <row r="105" spans="2:12" s="10" customFormat="1" ht="19.9" customHeight="1">
      <c r="B105" s="153"/>
      <c r="C105" s="154"/>
      <c r="D105" s="155" t="s">
        <v>105</v>
      </c>
      <c r="E105" s="156"/>
      <c r="F105" s="156"/>
      <c r="G105" s="156"/>
      <c r="H105" s="156"/>
      <c r="I105" s="156"/>
      <c r="J105" s="157">
        <f>J169</f>
        <v>0</v>
      </c>
      <c r="K105" s="154"/>
      <c r="L105" s="158"/>
    </row>
    <row r="106" spans="2:12" s="10" customFormat="1" ht="19.9" customHeight="1">
      <c r="B106" s="153"/>
      <c r="C106" s="154"/>
      <c r="D106" s="155" t="s">
        <v>106</v>
      </c>
      <c r="E106" s="156"/>
      <c r="F106" s="156"/>
      <c r="G106" s="156"/>
      <c r="H106" s="156"/>
      <c r="I106" s="156"/>
      <c r="J106" s="157">
        <f>J175</f>
        <v>0</v>
      </c>
      <c r="K106" s="154"/>
      <c r="L106" s="158"/>
    </row>
    <row r="107" spans="2:12" s="10" customFormat="1" ht="19.9" customHeight="1">
      <c r="B107" s="153"/>
      <c r="C107" s="154"/>
      <c r="D107" s="155" t="s">
        <v>107</v>
      </c>
      <c r="E107" s="156"/>
      <c r="F107" s="156"/>
      <c r="G107" s="156"/>
      <c r="H107" s="156"/>
      <c r="I107" s="156"/>
      <c r="J107" s="157">
        <f>J178</f>
        <v>0</v>
      </c>
      <c r="K107" s="154"/>
      <c r="L107" s="158"/>
    </row>
    <row r="108" spans="2:12" s="10" customFormat="1" ht="19.9" customHeight="1">
      <c r="B108" s="153"/>
      <c r="C108" s="154"/>
      <c r="D108" s="155" t="s">
        <v>108</v>
      </c>
      <c r="E108" s="156"/>
      <c r="F108" s="156"/>
      <c r="G108" s="156"/>
      <c r="H108" s="156"/>
      <c r="I108" s="156"/>
      <c r="J108" s="157">
        <f>J196</f>
        <v>0</v>
      </c>
      <c r="K108" s="154"/>
      <c r="L108" s="158"/>
    </row>
    <row r="109" spans="2:12" s="10" customFormat="1" ht="19.9" customHeight="1">
      <c r="B109" s="153"/>
      <c r="C109" s="154"/>
      <c r="D109" s="155" t="s">
        <v>109</v>
      </c>
      <c r="E109" s="156"/>
      <c r="F109" s="156"/>
      <c r="G109" s="156"/>
      <c r="H109" s="156"/>
      <c r="I109" s="156"/>
      <c r="J109" s="157">
        <f>J212</f>
        <v>0</v>
      </c>
      <c r="K109" s="154"/>
      <c r="L109" s="158"/>
    </row>
    <row r="110" spans="2:12" s="10" customFormat="1" ht="19.9" customHeight="1">
      <c r="B110" s="153"/>
      <c r="C110" s="154"/>
      <c r="D110" s="155" t="s">
        <v>110</v>
      </c>
      <c r="E110" s="156"/>
      <c r="F110" s="156"/>
      <c r="G110" s="156"/>
      <c r="H110" s="156"/>
      <c r="I110" s="156"/>
      <c r="J110" s="157">
        <f>J222</f>
        <v>0</v>
      </c>
      <c r="K110" s="154"/>
      <c r="L110" s="158"/>
    </row>
    <row r="111" spans="1:31" s="2" customFormat="1" ht="21.75" customHeight="1">
      <c r="A111" s="34"/>
      <c r="B111" s="35"/>
      <c r="C111" s="36"/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6.95" customHeight="1">
      <c r="A112" s="34"/>
      <c r="B112" s="54"/>
      <c r="C112" s="55"/>
      <c r="D112" s="55"/>
      <c r="E112" s="55"/>
      <c r="F112" s="55"/>
      <c r="G112" s="55"/>
      <c r="H112" s="55"/>
      <c r="I112" s="55"/>
      <c r="J112" s="55"/>
      <c r="K112" s="55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6" spans="1:31" s="2" customFormat="1" ht="6.95" customHeight="1">
      <c r="A116" s="34"/>
      <c r="B116" s="56"/>
      <c r="C116" s="57"/>
      <c r="D116" s="57"/>
      <c r="E116" s="57"/>
      <c r="F116" s="57"/>
      <c r="G116" s="57"/>
      <c r="H116" s="57"/>
      <c r="I116" s="57"/>
      <c r="J116" s="57"/>
      <c r="K116" s="57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24.95" customHeight="1">
      <c r="A117" s="34"/>
      <c r="B117" s="35"/>
      <c r="C117" s="23" t="s">
        <v>111</v>
      </c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6.95" customHeight="1">
      <c r="A118" s="34"/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2" customHeight="1">
      <c r="A119" s="34"/>
      <c r="B119" s="35"/>
      <c r="C119" s="29" t="s">
        <v>16</v>
      </c>
      <c r="D119" s="36"/>
      <c r="E119" s="36"/>
      <c r="F119" s="36"/>
      <c r="G119" s="36"/>
      <c r="H119" s="36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6.5" customHeight="1">
      <c r="A120" s="34"/>
      <c r="B120" s="35"/>
      <c r="C120" s="36"/>
      <c r="D120" s="36"/>
      <c r="E120" s="301" t="str">
        <f>E7</f>
        <v>Oprava bytů MČ Praha 6</v>
      </c>
      <c r="F120" s="302"/>
      <c r="G120" s="302"/>
      <c r="H120" s="302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2" customHeight="1">
      <c r="A121" s="34"/>
      <c r="B121" s="35"/>
      <c r="C121" s="29" t="s">
        <v>90</v>
      </c>
      <c r="D121" s="36"/>
      <c r="E121" s="36"/>
      <c r="F121" s="36"/>
      <c r="G121" s="36"/>
      <c r="H121" s="36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6.5" customHeight="1">
      <c r="A122" s="34"/>
      <c r="B122" s="35"/>
      <c r="C122" s="36"/>
      <c r="D122" s="36"/>
      <c r="E122" s="272" t="str">
        <f>E9</f>
        <v>05 - Oprava bytu Nad Kajetánkou 36, byt č. 8</v>
      </c>
      <c r="F122" s="303"/>
      <c r="G122" s="303"/>
      <c r="H122" s="303"/>
      <c r="I122" s="36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6.95" customHeight="1">
      <c r="A123" s="34"/>
      <c r="B123" s="35"/>
      <c r="C123" s="36"/>
      <c r="D123" s="36"/>
      <c r="E123" s="36"/>
      <c r="F123" s="36"/>
      <c r="G123" s="36"/>
      <c r="H123" s="36"/>
      <c r="I123" s="36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2" customHeight="1">
      <c r="A124" s="34"/>
      <c r="B124" s="35"/>
      <c r="C124" s="29" t="s">
        <v>20</v>
      </c>
      <c r="D124" s="36"/>
      <c r="E124" s="36"/>
      <c r="F124" s="27" t="str">
        <f>F12</f>
        <v xml:space="preserve"> </v>
      </c>
      <c r="G124" s="36"/>
      <c r="H124" s="36"/>
      <c r="I124" s="29" t="s">
        <v>22</v>
      </c>
      <c r="J124" s="66">
        <f>IF(J12="","",J12)</f>
        <v>45393</v>
      </c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6.95" customHeight="1">
      <c r="A125" s="34"/>
      <c r="B125" s="35"/>
      <c r="C125" s="36"/>
      <c r="D125" s="36"/>
      <c r="E125" s="36"/>
      <c r="F125" s="36"/>
      <c r="G125" s="36"/>
      <c r="H125" s="36"/>
      <c r="I125" s="36"/>
      <c r="J125" s="36"/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15.2" customHeight="1">
      <c r="A126" s="34"/>
      <c r="B126" s="35"/>
      <c r="C126" s="29" t="s">
        <v>23</v>
      </c>
      <c r="D126" s="36"/>
      <c r="E126" s="36"/>
      <c r="F126" s="27" t="str">
        <f>E15</f>
        <v xml:space="preserve"> </v>
      </c>
      <c r="G126" s="36"/>
      <c r="H126" s="36"/>
      <c r="I126" s="29" t="s">
        <v>28</v>
      </c>
      <c r="J126" s="32" t="str">
        <f>E21</f>
        <v xml:space="preserve"> </v>
      </c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2" customFormat="1" ht="15.2" customHeight="1">
      <c r="A127" s="34"/>
      <c r="B127" s="35"/>
      <c r="C127" s="29" t="s">
        <v>26</v>
      </c>
      <c r="D127" s="36"/>
      <c r="E127" s="36"/>
      <c r="F127" s="27" t="str">
        <f>IF(E18="","",E18)</f>
        <v>Vyplň údaj</v>
      </c>
      <c r="G127" s="36"/>
      <c r="H127" s="36"/>
      <c r="I127" s="29" t="s">
        <v>29</v>
      </c>
      <c r="J127" s="32" t="str">
        <f>E24</f>
        <v xml:space="preserve"> </v>
      </c>
      <c r="K127" s="36"/>
      <c r="L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2" customFormat="1" ht="10.35" customHeight="1">
      <c r="A128" s="34"/>
      <c r="B128" s="35"/>
      <c r="C128" s="36"/>
      <c r="D128" s="36"/>
      <c r="E128" s="36"/>
      <c r="F128" s="36"/>
      <c r="G128" s="36"/>
      <c r="H128" s="36"/>
      <c r="I128" s="36"/>
      <c r="J128" s="36"/>
      <c r="K128" s="36"/>
      <c r="L128" s="51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31" s="11" customFormat="1" ht="29.25" customHeight="1">
      <c r="A129" s="159"/>
      <c r="B129" s="160"/>
      <c r="C129" s="161" t="s">
        <v>112</v>
      </c>
      <c r="D129" s="162" t="s">
        <v>57</v>
      </c>
      <c r="E129" s="162" t="s">
        <v>53</v>
      </c>
      <c r="F129" s="162" t="s">
        <v>54</v>
      </c>
      <c r="G129" s="162" t="s">
        <v>113</v>
      </c>
      <c r="H129" s="162" t="s">
        <v>114</v>
      </c>
      <c r="I129" s="162" t="s">
        <v>115</v>
      </c>
      <c r="J129" s="163" t="s">
        <v>94</v>
      </c>
      <c r="K129" s="164" t="s">
        <v>116</v>
      </c>
      <c r="L129" s="165"/>
      <c r="M129" s="75" t="s">
        <v>1</v>
      </c>
      <c r="N129" s="76" t="s">
        <v>36</v>
      </c>
      <c r="O129" s="76" t="s">
        <v>117</v>
      </c>
      <c r="P129" s="76" t="s">
        <v>118</v>
      </c>
      <c r="Q129" s="76" t="s">
        <v>119</v>
      </c>
      <c r="R129" s="76" t="s">
        <v>120</v>
      </c>
      <c r="S129" s="76" t="s">
        <v>121</v>
      </c>
      <c r="T129" s="77" t="s">
        <v>122</v>
      </c>
      <c r="U129" s="159"/>
      <c r="V129" s="159"/>
      <c r="W129" s="159"/>
      <c r="X129" s="159"/>
      <c r="Y129" s="159"/>
      <c r="Z129" s="159"/>
      <c r="AA129" s="159"/>
      <c r="AB129" s="159"/>
      <c r="AC129" s="159"/>
      <c r="AD129" s="159"/>
      <c r="AE129" s="159"/>
    </row>
    <row r="130" spans="1:63" s="2" customFormat="1" ht="22.9" customHeight="1">
      <c r="A130" s="34"/>
      <c r="B130" s="35"/>
      <c r="C130" s="82" t="s">
        <v>123</v>
      </c>
      <c r="D130" s="36"/>
      <c r="E130" s="36"/>
      <c r="F130" s="36"/>
      <c r="G130" s="36"/>
      <c r="H130" s="36"/>
      <c r="I130" s="36"/>
      <c r="J130" s="166">
        <f>BK130</f>
        <v>0</v>
      </c>
      <c r="K130" s="36"/>
      <c r="L130" s="39"/>
      <c r="M130" s="78"/>
      <c r="N130" s="167"/>
      <c r="O130" s="79"/>
      <c r="P130" s="168">
        <f>P131+P147</f>
        <v>0</v>
      </c>
      <c r="Q130" s="79"/>
      <c r="R130" s="168">
        <f>R131+R147</f>
        <v>0.3517891099999999</v>
      </c>
      <c r="S130" s="79"/>
      <c r="T130" s="169">
        <f>T131+T147</f>
        <v>0.354485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T130" s="17" t="s">
        <v>71</v>
      </c>
      <c r="AU130" s="17" t="s">
        <v>96</v>
      </c>
      <c r="BK130" s="170">
        <f>BK131+BK147</f>
        <v>0</v>
      </c>
    </row>
    <row r="131" spans="2:63" s="12" customFormat="1" ht="25.9" customHeight="1">
      <c r="B131" s="171"/>
      <c r="C131" s="172"/>
      <c r="D131" s="173" t="s">
        <v>71</v>
      </c>
      <c r="E131" s="174" t="s">
        <v>124</v>
      </c>
      <c r="F131" s="174" t="s">
        <v>125</v>
      </c>
      <c r="G131" s="172"/>
      <c r="H131" s="172"/>
      <c r="I131" s="175"/>
      <c r="J131" s="176">
        <f>BK131</f>
        <v>0</v>
      </c>
      <c r="K131" s="172"/>
      <c r="L131" s="177"/>
      <c r="M131" s="178"/>
      <c r="N131" s="179"/>
      <c r="O131" s="179"/>
      <c r="P131" s="180">
        <f>P132+P136+P144</f>
        <v>0</v>
      </c>
      <c r="Q131" s="179"/>
      <c r="R131" s="180">
        <f>R132+R136+R144</f>
        <v>0.033999999999999996</v>
      </c>
      <c r="S131" s="179"/>
      <c r="T131" s="181">
        <f>T132+T136+T144</f>
        <v>0</v>
      </c>
      <c r="AR131" s="182" t="s">
        <v>80</v>
      </c>
      <c r="AT131" s="183" t="s">
        <v>71</v>
      </c>
      <c r="AU131" s="183" t="s">
        <v>72</v>
      </c>
      <c r="AY131" s="182" t="s">
        <v>126</v>
      </c>
      <c r="BK131" s="184">
        <f>BK132+BK136+BK144</f>
        <v>0</v>
      </c>
    </row>
    <row r="132" spans="2:63" s="12" customFormat="1" ht="22.9" customHeight="1">
      <c r="B132" s="171"/>
      <c r="C132" s="172"/>
      <c r="D132" s="173" t="s">
        <v>71</v>
      </c>
      <c r="E132" s="185" t="s">
        <v>127</v>
      </c>
      <c r="F132" s="185" t="s">
        <v>128</v>
      </c>
      <c r="G132" s="172"/>
      <c r="H132" s="172"/>
      <c r="I132" s="175"/>
      <c r="J132" s="186">
        <f>BK132</f>
        <v>0</v>
      </c>
      <c r="K132" s="172"/>
      <c r="L132" s="177"/>
      <c r="M132" s="178"/>
      <c r="N132" s="179"/>
      <c r="O132" s="179"/>
      <c r="P132" s="180">
        <f>SUM(P133:P135)</f>
        <v>0</v>
      </c>
      <c r="Q132" s="179"/>
      <c r="R132" s="180">
        <f>SUM(R133:R135)</f>
        <v>0.033999999999999996</v>
      </c>
      <c r="S132" s="179"/>
      <c r="T132" s="181">
        <f>SUM(T133:T135)</f>
        <v>0</v>
      </c>
      <c r="AR132" s="182" t="s">
        <v>80</v>
      </c>
      <c r="AT132" s="183" t="s">
        <v>71</v>
      </c>
      <c r="AU132" s="183" t="s">
        <v>80</v>
      </c>
      <c r="AY132" s="182" t="s">
        <v>126</v>
      </c>
      <c r="BK132" s="184">
        <f>SUM(BK133:BK135)</f>
        <v>0</v>
      </c>
    </row>
    <row r="133" spans="1:65" s="2" customFormat="1" ht="24.2" customHeight="1">
      <c r="A133" s="34"/>
      <c r="B133" s="35"/>
      <c r="C133" s="187" t="s">
        <v>80</v>
      </c>
      <c r="D133" s="187" t="s">
        <v>129</v>
      </c>
      <c r="E133" s="188" t="s">
        <v>130</v>
      </c>
      <c r="F133" s="189" t="s">
        <v>131</v>
      </c>
      <c r="G133" s="190" t="s">
        <v>132</v>
      </c>
      <c r="H133" s="191">
        <v>10</v>
      </c>
      <c r="I133" s="192"/>
      <c r="J133" s="193">
        <f>ROUND(I133*H133,2)</f>
        <v>0</v>
      </c>
      <c r="K133" s="194"/>
      <c r="L133" s="39"/>
      <c r="M133" s="195" t="s">
        <v>1</v>
      </c>
      <c r="N133" s="196" t="s">
        <v>37</v>
      </c>
      <c r="O133" s="71"/>
      <c r="P133" s="197">
        <f>O133*H133</f>
        <v>0</v>
      </c>
      <c r="Q133" s="197">
        <v>0.0034</v>
      </c>
      <c r="R133" s="197">
        <f>Q133*H133</f>
        <v>0.033999999999999996</v>
      </c>
      <c r="S133" s="197">
        <v>0</v>
      </c>
      <c r="T133" s="198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99" t="s">
        <v>133</v>
      </c>
      <c r="AT133" s="199" t="s">
        <v>129</v>
      </c>
      <c r="AU133" s="199" t="s">
        <v>82</v>
      </c>
      <c r="AY133" s="17" t="s">
        <v>126</v>
      </c>
      <c r="BE133" s="200">
        <f>IF(N133="základní",J133,0)</f>
        <v>0</v>
      </c>
      <c r="BF133" s="200">
        <f>IF(N133="snížená",J133,0)</f>
        <v>0</v>
      </c>
      <c r="BG133" s="200">
        <f>IF(N133="zákl. přenesená",J133,0)</f>
        <v>0</v>
      </c>
      <c r="BH133" s="200">
        <f>IF(N133="sníž. přenesená",J133,0)</f>
        <v>0</v>
      </c>
      <c r="BI133" s="200">
        <f>IF(N133="nulová",J133,0)</f>
        <v>0</v>
      </c>
      <c r="BJ133" s="17" t="s">
        <v>80</v>
      </c>
      <c r="BK133" s="200">
        <f>ROUND(I133*H133,2)</f>
        <v>0</v>
      </c>
      <c r="BL133" s="17" t="s">
        <v>133</v>
      </c>
      <c r="BM133" s="199" t="s">
        <v>134</v>
      </c>
    </row>
    <row r="134" spans="2:51" s="13" customFormat="1" ht="11.25">
      <c r="B134" s="201"/>
      <c r="C134" s="202"/>
      <c r="D134" s="203" t="s">
        <v>135</v>
      </c>
      <c r="E134" s="204" t="s">
        <v>1</v>
      </c>
      <c r="F134" s="205" t="s">
        <v>136</v>
      </c>
      <c r="G134" s="202"/>
      <c r="H134" s="204" t="s">
        <v>1</v>
      </c>
      <c r="I134" s="206"/>
      <c r="J134" s="202"/>
      <c r="K134" s="202"/>
      <c r="L134" s="207"/>
      <c r="M134" s="208"/>
      <c r="N134" s="209"/>
      <c r="O134" s="209"/>
      <c r="P134" s="209"/>
      <c r="Q134" s="209"/>
      <c r="R134" s="209"/>
      <c r="S134" s="209"/>
      <c r="T134" s="210"/>
      <c r="AT134" s="211" t="s">
        <v>135</v>
      </c>
      <c r="AU134" s="211" t="s">
        <v>82</v>
      </c>
      <c r="AV134" s="13" t="s">
        <v>80</v>
      </c>
      <c r="AW134" s="13" t="s">
        <v>30</v>
      </c>
      <c r="AX134" s="13" t="s">
        <v>72</v>
      </c>
      <c r="AY134" s="211" t="s">
        <v>126</v>
      </c>
    </row>
    <row r="135" spans="2:51" s="14" customFormat="1" ht="11.25">
      <c r="B135" s="212"/>
      <c r="C135" s="213"/>
      <c r="D135" s="203" t="s">
        <v>135</v>
      </c>
      <c r="E135" s="214" t="s">
        <v>1</v>
      </c>
      <c r="F135" s="215" t="s">
        <v>137</v>
      </c>
      <c r="G135" s="213"/>
      <c r="H135" s="216">
        <v>10</v>
      </c>
      <c r="I135" s="217"/>
      <c r="J135" s="213"/>
      <c r="K135" s="213"/>
      <c r="L135" s="218"/>
      <c r="M135" s="219"/>
      <c r="N135" s="220"/>
      <c r="O135" s="220"/>
      <c r="P135" s="220"/>
      <c r="Q135" s="220"/>
      <c r="R135" s="220"/>
      <c r="S135" s="220"/>
      <c r="T135" s="221"/>
      <c r="AT135" s="222" t="s">
        <v>135</v>
      </c>
      <c r="AU135" s="222" t="s">
        <v>82</v>
      </c>
      <c r="AV135" s="14" t="s">
        <v>82</v>
      </c>
      <c r="AW135" s="14" t="s">
        <v>30</v>
      </c>
      <c r="AX135" s="14" t="s">
        <v>80</v>
      </c>
      <c r="AY135" s="222" t="s">
        <v>126</v>
      </c>
    </row>
    <row r="136" spans="2:63" s="12" customFormat="1" ht="22.9" customHeight="1">
      <c r="B136" s="171"/>
      <c r="C136" s="172"/>
      <c r="D136" s="173" t="s">
        <v>71</v>
      </c>
      <c r="E136" s="185" t="s">
        <v>138</v>
      </c>
      <c r="F136" s="185" t="s">
        <v>139</v>
      </c>
      <c r="G136" s="172"/>
      <c r="H136" s="172"/>
      <c r="I136" s="175"/>
      <c r="J136" s="186">
        <f>BK136</f>
        <v>0</v>
      </c>
      <c r="K136" s="172"/>
      <c r="L136" s="177"/>
      <c r="M136" s="178"/>
      <c r="N136" s="179"/>
      <c r="O136" s="179"/>
      <c r="P136" s="180">
        <f>SUM(P137:P143)</f>
        <v>0</v>
      </c>
      <c r="Q136" s="179"/>
      <c r="R136" s="180">
        <f>SUM(R137:R143)</f>
        <v>0</v>
      </c>
      <c r="S136" s="179"/>
      <c r="T136" s="181">
        <f>SUM(T137:T143)</f>
        <v>0</v>
      </c>
      <c r="AR136" s="182" t="s">
        <v>80</v>
      </c>
      <c r="AT136" s="183" t="s">
        <v>71</v>
      </c>
      <c r="AU136" s="183" t="s">
        <v>80</v>
      </c>
      <c r="AY136" s="182" t="s">
        <v>126</v>
      </c>
      <c r="BK136" s="184">
        <f>SUM(BK137:BK143)</f>
        <v>0</v>
      </c>
    </row>
    <row r="137" spans="1:65" s="2" customFormat="1" ht="24.2" customHeight="1">
      <c r="A137" s="34"/>
      <c r="B137" s="35"/>
      <c r="C137" s="187" t="s">
        <v>82</v>
      </c>
      <c r="D137" s="187" t="s">
        <v>129</v>
      </c>
      <c r="E137" s="188" t="s">
        <v>140</v>
      </c>
      <c r="F137" s="189" t="s">
        <v>141</v>
      </c>
      <c r="G137" s="190" t="s">
        <v>142</v>
      </c>
      <c r="H137" s="191">
        <v>0.354</v>
      </c>
      <c r="I137" s="192"/>
      <c r="J137" s="193">
        <f>ROUND(I137*H137,2)</f>
        <v>0</v>
      </c>
      <c r="K137" s="194"/>
      <c r="L137" s="39"/>
      <c r="M137" s="195" t="s">
        <v>1</v>
      </c>
      <c r="N137" s="196" t="s">
        <v>37</v>
      </c>
      <c r="O137" s="71"/>
      <c r="P137" s="197">
        <f>O137*H137</f>
        <v>0</v>
      </c>
      <c r="Q137" s="197">
        <v>0</v>
      </c>
      <c r="R137" s="197">
        <f>Q137*H137</f>
        <v>0</v>
      </c>
      <c r="S137" s="197">
        <v>0</v>
      </c>
      <c r="T137" s="198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99" t="s">
        <v>133</v>
      </c>
      <c r="AT137" s="199" t="s">
        <v>129</v>
      </c>
      <c r="AU137" s="199" t="s">
        <v>82</v>
      </c>
      <c r="AY137" s="17" t="s">
        <v>126</v>
      </c>
      <c r="BE137" s="200">
        <f>IF(N137="základní",J137,0)</f>
        <v>0</v>
      </c>
      <c r="BF137" s="200">
        <f>IF(N137="snížená",J137,0)</f>
        <v>0</v>
      </c>
      <c r="BG137" s="200">
        <f>IF(N137="zákl. přenesená",J137,0)</f>
        <v>0</v>
      </c>
      <c r="BH137" s="200">
        <f>IF(N137="sníž. přenesená",J137,0)</f>
        <v>0</v>
      </c>
      <c r="BI137" s="200">
        <f>IF(N137="nulová",J137,0)</f>
        <v>0</v>
      </c>
      <c r="BJ137" s="17" t="s">
        <v>80</v>
      </c>
      <c r="BK137" s="200">
        <f>ROUND(I137*H137,2)</f>
        <v>0</v>
      </c>
      <c r="BL137" s="17" t="s">
        <v>133</v>
      </c>
      <c r="BM137" s="199" t="s">
        <v>143</v>
      </c>
    </row>
    <row r="138" spans="1:65" s="2" customFormat="1" ht="33" customHeight="1">
      <c r="A138" s="34"/>
      <c r="B138" s="35"/>
      <c r="C138" s="187" t="s">
        <v>144</v>
      </c>
      <c r="D138" s="187" t="s">
        <v>129</v>
      </c>
      <c r="E138" s="188" t="s">
        <v>145</v>
      </c>
      <c r="F138" s="189" t="s">
        <v>146</v>
      </c>
      <c r="G138" s="190" t="s">
        <v>142</v>
      </c>
      <c r="H138" s="191">
        <v>0.708</v>
      </c>
      <c r="I138" s="192"/>
      <c r="J138" s="193">
        <f>ROUND(I138*H138,2)</f>
        <v>0</v>
      </c>
      <c r="K138" s="194"/>
      <c r="L138" s="39"/>
      <c r="M138" s="195" t="s">
        <v>1</v>
      </c>
      <c r="N138" s="196" t="s">
        <v>37</v>
      </c>
      <c r="O138" s="71"/>
      <c r="P138" s="197">
        <f>O138*H138</f>
        <v>0</v>
      </c>
      <c r="Q138" s="197">
        <v>0</v>
      </c>
      <c r="R138" s="197">
        <f>Q138*H138</f>
        <v>0</v>
      </c>
      <c r="S138" s="197">
        <v>0</v>
      </c>
      <c r="T138" s="198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99" t="s">
        <v>133</v>
      </c>
      <c r="AT138" s="199" t="s">
        <v>129</v>
      </c>
      <c r="AU138" s="199" t="s">
        <v>82</v>
      </c>
      <c r="AY138" s="17" t="s">
        <v>126</v>
      </c>
      <c r="BE138" s="200">
        <f>IF(N138="základní",J138,0)</f>
        <v>0</v>
      </c>
      <c r="BF138" s="200">
        <f>IF(N138="snížená",J138,0)</f>
        <v>0</v>
      </c>
      <c r="BG138" s="200">
        <f>IF(N138="zákl. přenesená",J138,0)</f>
        <v>0</v>
      </c>
      <c r="BH138" s="200">
        <f>IF(N138="sníž. přenesená",J138,0)</f>
        <v>0</v>
      </c>
      <c r="BI138" s="200">
        <f>IF(N138="nulová",J138,0)</f>
        <v>0</v>
      </c>
      <c r="BJ138" s="17" t="s">
        <v>80</v>
      </c>
      <c r="BK138" s="200">
        <f>ROUND(I138*H138,2)</f>
        <v>0</v>
      </c>
      <c r="BL138" s="17" t="s">
        <v>133</v>
      </c>
      <c r="BM138" s="199" t="s">
        <v>147</v>
      </c>
    </row>
    <row r="139" spans="2:51" s="14" customFormat="1" ht="11.25">
      <c r="B139" s="212"/>
      <c r="C139" s="213"/>
      <c r="D139" s="203" t="s">
        <v>135</v>
      </c>
      <c r="E139" s="213"/>
      <c r="F139" s="215" t="s">
        <v>148</v>
      </c>
      <c r="G139" s="213"/>
      <c r="H139" s="216">
        <v>0.708</v>
      </c>
      <c r="I139" s="217"/>
      <c r="J139" s="213"/>
      <c r="K139" s="213"/>
      <c r="L139" s="218"/>
      <c r="M139" s="219"/>
      <c r="N139" s="220"/>
      <c r="O139" s="220"/>
      <c r="P139" s="220"/>
      <c r="Q139" s="220"/>
      <c r="R139" s="220"/>
      <c r="S139" s="220"/>
      <c r="T139" s="221"/>
      <c r="AT139" s="222" t="s">
        <v>135</v>
      </c>
      <c r="AU139" s="222" t="s">
        <v>82</v>
      </c>
      <c r="AV139" s="14" t="s">
        <v>82</v>
      </c>
      <c r="AW139" s="14" t="s">
        <v>4</v>
      </c>
      <c r="AX139" s="14" t="s">
        <v>80</v>
      </c>
      <c r="AY139" s="222" t="s">
        <v>126</v>
      </c>
    </row>
    <row r="140" spans="1:65" s="2" customFormat="1" ht="24.2" customHeight="1">
      <c r="A140" s="34"/>
      <c r="B140" s="35"/>
      <c r="C140" s="187" t="s">
        <v>133</v>
      </c>
      <c r="D140" s="187" t="s">
        <v>129</v>
      </c>
      <c r="E140" s="188" t="s">
        <v>149</v>
      </c>
      <c r="F140" s="189" t="s">
        <v>150</v>
      </c>
      <c r="G140" s="190" t="s">
        <v>142</v>
      </c>
      <c r="H140" s="191">
        <v>0.354</v>
      </c>
      <c r="I140" s="192"/>
      <c r="J140" s="193">
        <f>ROUND(I140*H140,2)</f>
        <v>0</v>
      </c>
      <c r="K140" s="194"/>
      <c r="L140" s="39"/>
      <c r="M140" s="195" t="s">
        <v>1</v>
      </c>
      <c r="N140" s="196" t="s">
        <v>37</v>
      </c>
      <c r="O140" s="71"/>
      <c r="P140" s="197">
        <f>O140*H140</f>
        <v>0</v>
      </c>
      <c r="Q140" s="197">
        <v>0</v>
      </c>
      <c r="R140" s="197">
        <f>Q140*H140</f>
        <v>0</v>
      </c>
      <c r="S140" s="197">
        <v>0</v>
      </c>
      <c r="T140" s="198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99" t="s">
        <v>133</v>
      </c>
      <c r="AT140" s="199" t="s">
        <v>129</v>
      </c>
      <c r="AU140" s="199" t="s">
        <v>82</v>
      </c>
      <c r="AY140" s="17" t="s">
        <v>126</v>
      </c>
      <c r="BE140" s="200">
        <f>IF(N140="základní",J140,0)</f>
        <v>0</v>
      </c>
      <c r="BF140" s="200">
        <f>IF(N140="snížená",J140,0)</f>
        <v>0</v>
      </c>
      <c r="BG140" s="200">
        <f>IF(N140="zákl. přenesená",J140,0)</f>
        <v>0</v>
      </c>
      <c r="BH140" s="200">
        <f>IF(N140="sníž. přenesená",J140,0)</f>
        <v>0</v>
      </c>
      <c r="BI140" s="200">
        <f>IF(N140="nulová",J140,0)</f>
        <v>0</v>
      </c>
      <c r="BJ140" s="17" t="s">
        <v>80</v>
      </c>
      <c r="BK140" s="200">
        <f>ROUND(I140*H140,2)</f>
        <v>0</v>
      </c>
      <c r="BL140" s="17" t="s">
        <v>133</v>
      </c>
      <c r="BM140" s="199" t="s">
        <v>151</v>
      </c>
    </row>
    <row r="141" spans="1:65" s="2" customFormat="1" ht="24.2" customHeight="1">
      <c r="A141" s="34"/>
      <c r="B141" s="35"/>
      <c r="C141" s="187" t="s">
        <v>152</v>
      </c>
      <c r="D141" s="187" t="s">
        <v>129</v>
      </c>
      <c r="E141" s="188" t="s">
        <v>153</v>
      </c>
      <c r="F141" s="189" t="s">
        <v>154</v>
      </c>
      <c r="G141" s="190" t="s">
        <v>142</v>
      </c>
      <c r="H141" s="191">
        <v>6.726</v>
      </c>
      <c r="I141" s="192"/>
      <c r="J141" s="193">
        <f>ROUND(I141*H141,2)</f>
        <v>0</v>
      </c>
      <c r="K141" s="194"/>
      <c r="L141" s="39"/>
      <c r="M141" s="195" t="s">
        <v>1</v>
      </c>
      <c r="N141" s="196" t="s">
        <v>37</v>
      </c>
      <c r="O141" s="71"/>
      <c r="P141" s="197">
        <f>O141*H141</f>
        <v>0</v>
      </c>
      <c r="Q141" s="197">
        <v>0</v>
      </c>
      <c r="R141" s="197">
        <f>Q141*H141</f>
        <v>0</v>
      </c>
      <c r="S141" s="197">
        <v>0</v>
      </c>
      <c r="T141" s="198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99" t="s">
        <v>133</v>
      </c>
      <c r="AT141" s="199" t="s">
        <v>129</v>
      </c>
      <c r="AU141" s="199" t="s">
        <v>82</v>
      </c>
      <c r="AY141" s="17" t="s">
        <v>126</v>
      </c>
      <c r="BE141" s="200">
        <f>IF(N141="základní",J141,0)</f>
        <v>0</v>
      </c>
      <c r="BF141" s="200">
        <f>IF(N141="snížená",J141,0)</f>
        <v>0</v>
      </c>
      <c r="BG141" s="200">
        <f>IF(N141="zákl. přenesená",J141,0)</f>
        <v>0</v>
      </c>
      <c r="BH141" s="200">
        <f>IF(N141="sníž. přenesená",J141,0)</f>
        <v>0</v>
      </c>
      <c r="BI141" s="200">
        <f>IF(N141="nulová",J141,0)</f>
        <v>0</v>
      </c>
      <c r="BJ141" s="17" t="s">
        <v>80</v>
      </c>
      <c r="BK141" s="200">
        <f>ROUND(I141*H141,2)</f>
        <v>0</v>
      </c>
      <c r="BL141" s="17" t="s">
        <v>133</v>
      </c>
      <c r="BM141" s="199" t="s">
        <v>155</v>
      </c>
    </row>
    <row r="142" spans="2:51" s="14" customFormat="1" ht="11.25">
      <c r="B142" s="212"/>
      <c r="C142" s="213"/>
      <c r="D142" s="203" t="s">
        <v>135</v>
      </c>
      <c r="E142" s="213"/>
      <c r="F142" s="215" t="s">
        <v>156</v>
      </c>
      <c r="G142" s="213"/>
      <c r="H142" s="216">
        <v>6.726</v>
      </c>
      <c r="I142" s="217"/>
      <c r="J142" s="213"/>
      <c r="K142" s="213"/>
      <c r="L142" s="218"/>
      <c r="M142" s="219"/>
      <c r="N142" s="220"/>
      <c r="O142" s="220"/>
      <c r="P142" s="220"/>
      <c r="Q142" s="220"/>
      <c r="R142" s="220"/>
      <c r="S142" s="220"/>
      <c r="T142" s="221"/>
      <c r="AT142" s="222" t="s">
        <v>135</v>
      </c>
      <c r="AU142" s="222" t="s">
        <v>82</v>
      </c>
      <c r="AV142" s="14" t="s">
        <v>82</v>
      </c>
      <c r="AW142" s="14" t="s">
        <v>4</v>
      </c>
      <c r="AX142" s="14" t="s">
        <v>80</v>
      </c>
      <c r="AY142" s="222" t="s">
        <v>126</v>
      </c>
    </row>
    <row r="143" spans="1:65" s="2" customFormat="1" ht="33" customHeight="1">
      <c r="A143" s="34"/>
      <c r="B143" s="35"/>
      <c r="C143" s="187" t="s">
        <v>127</v>
      </c>
      <c r="D143" s="187" t="s">
        <v>129</v>
      </c>
      <c r="E143" s="188" t="s">
        <v>157</v>
      </c>
      <c r="F143" s="189" t="s">
        <v>158</v>
      </c>
      <c r="G143" s="190" t="s">
        <v>142</v>
      </c>
      <c r="H143" s="191">
        <v>0.354</v>
      </c>
      <c r="I143" s="192"/>
      <c r="J143" s="193">
        <f>ROUND(I143*H143,2)</f>
        <v>0</v>
      </c>
      <c r="K143" s="194"/>
      <c r="L143" s="39"/>
      <c r="M143" s="195" t="s">
        <v>1</v>
      </c>
      <c r="N143" s="196" t="s">
        <v>37</v>
      </c>
      <c r="O143" s="71"/>
      <c r="P143" s="197">
        <f>O143*H143</f>
        <v>0</v>
      </c>
      <c r="Q143" s="197">
        <v>0</v>
      </c>
      <c r="R143" s="197">
        <f>Q143*H143</f>
        <v>0</v>
      </c>
      <c r="S143" s="197">
        <v>0</v>
      </c>
      <c r="T143" s="198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99" t="s">
        <v>133</v>
      </c>
      <c r="AT143" s="199" t="s">
        <v>129</v>
      </c>
      <c r="AU143" s="199" t="s">
        <v>82</v>
      </c>
      <c r="AY143" s="17" t="s">
        <v>126</v>
      </c>
      <c r="BE143" s="200">
        <f>IF(N143="základní",J143,0)</f>
        <v>0</v>
      </c>
      <c r="BF143" s="200">
        <f>IF(N143="snížená",J143,0)</f>
        <v>0</v>
      </c>
      <c r="BG143" s="200">
        <f>IF(N143="zákl. přenesená",J143,0)</f>
        <v>0</v>
      </c>
      <c r="BH143" s="200">
        <f>IF(N143="sníž. přenesená",J143,0)</f>
        <v>0</v>
      </c>
      <c r="BI143" s="200">
        <f>IF(N143="nulová",J143,0)</f>
        <v>0</v>
      </c>
      <c r="BJ143" s="17" t="s">
        <v>80</v>
      </c>
      <c r="BK143" s="200">
        <f>ROUND(I143*H143,2)</f>
        <v>0</v>
      </c>
      <c r="BL143" s="17" t="s">
        <v>133</v>
      </c>
      <c r="BM143" s="199" t="s">
        <v>159</v>
      </c>
    </row>
    <row r="144" spans="2:63" s="12" customFormat="1" ht="22.9" customHeight="1">
      <c r="B144" s="171"/>
      <c r="C144" s="172"/>
      <c r="D144" s="173" t="s">
        <v>71</v>
      </c>
      <c r="E144" s="185" t="s">
        <v>160</v>
      </c>
      <c r="F144" s="185" t="s">
        <v>161</v>
      </c>
      <c r="G144" s="172"/>
      <c r="H144" s="172"/>
      <c r="I144" s="175"/>
      <c r="J144" s="186">
        <f>BK144</f>
        <v>0</v>
      </c>
      <c r="K144" s="172"/>
      <c r="L144" s="177"/>
      <c r="M144" s="178"/>
      <c r="N144" s="179"/>
      <c r="O144" s="179"/>
      <c r="P144" s="180">
        <f>SUM(P145:P146)</f>
        <v>0</v>
      </c>
      <c r="Q144" s="179"/>
      <c r="R144" s="180">
        <f>SUM(R145:R146)</f>
        <v>0</v>
      </c>
      <c r="S144" s="179"/>
      <c r="T144" s="181">
        <f>SUM(T145:T146)</f>
        <v>0</v>
      </c>
      <c r="AR144" s="182" t="s">
        <v>80</v>
      </c>
      <c r="AT144" s="183" t="s">
        <v>71</v>
      </c>
      <c r="AU144" s="183" t="s">
        <v>80</v>
      </c>
      <c r="AY144" s="182" t="s">
        <v>126</v>
      </c>
      <c r="BK144" s="184">
        <f>SUM(BK145:BK146)</f>
        <v>0</v>
      </c>
    </row>
    <row r="145" spans="1:65" s="2" customFormat="1" ht="21.75" customHeight="1">
      <c r="A145" s="34"/>
      <c r="B145" s="35"/>
      <c r="C145" s="187" t="s">
        <v>162</v>
      </c>
      <c r="D145" s="187" t="s">
        <v>129</v>
      </c>
      <c r="E145" s="188" t="s">
        <v>163</v>
      </c>
      <c r="F145" s="189" t="s">
        <v>164</v>
      </c>
      <c r="G145" s="190" t="s">
        <v>142</v>
      </c>
      <c r="H145" s="191">
        <v>0.034</v>
      </c>
      <c r="I145" s="192"/>
      <c r="J145" s="193">
        <f>ROUND(I145*H145,2)</f>
        <v>0</v>
      </c>
      <c r="K145" s="194"/>
      <c r="L145" s="39"/>
      <c r="M145" s="195" t="s">
        <v>1</v>
      </c>
      <c r="N145" s="196" t="s">
        <v>37</v>
      </c>
      <c r="O145" s="71"/>
      <c r="P145" s="197">
        <f>O145*H145</f>
        <v>0</v>
      </c>
      <c r="Q145" s="197">
        <v>0</v>
      </c>
      <c r="R145" s="197">
        <f>Q145*H145</f>
        <v>0</v>
      </c>
      <c r="S145" s="197">
        <v>0</v>
      </c>
      <c r="T145" s="198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99" t="s">
        <v>133</v>
      </c>
      <c r="AT145" s="199" t="s">
        <v>129</v>
      </c>
      <c r="AU145" s="199" t="s">
        <v>82</v>
      </c>
      <c r="AY145" s="17" t="s">
        <v>126</v>
      </c>
      <c r="BE145" s="200">
        <f>IF(N145="základní",J145,0)</f>
        <v>0</v>
      </c>
      <c r="BF145" s="200">
        <f>IF(N145="snížená",J145,0)</f>
        <v>0</v>
      </c>
      <c r="BG145" s="200">
        <f>IF(N145="zákl. přenesená",J145,0)</f>
        <v>0</v>
      </c>
      <c r="BH145" s="200">
        <f>IF(N145="sníž. přenesená",J145,0)</f>
        <v>0</v>
      </c>
      <c r="BI145" s="200">
        <f>IF(N145="nulová",J145,0)</f>
        <v>0</v>
      </c>
      <c r="BJ145" s="17" t="s">
        <v>80</v>
      </c>
      <c r="BK145" s="200">
        <f>ROUND(I145*H145,2)</f>
        <v>0</v>
      </c>
      <c r="BL145" s="17" t="s">
        <v>133</v>
      </c>
      <c r="BM145" s="199" t="s">
        <v>165</v>
      </c>
    </row>
    <row r="146" spans="1:65" s="2" customFormat="1" ht="24.2" customHeight="1">
      <c r="A146" s="34"/>
      <c r="B146" s="35"/>
      <c r="C146" s="187" t="s">
        <v>166</v>
      </c>
      <c r="D146" s="187" t="s">
        <v>129</v>
      </c>
      <c r="E146" s="188" t="s">
        <v>167</v>
      </c>
      <c r="F146" s="189" t="s">
        <v>168</v>
      </c>
      <c r="G146" s="190" t="s">
        <v>142</v>
      </c>
      <c r="H146" s="191">
        <v>0.034</v>
      </c>
      <c r="I146" s="192"/>
      <c r="J146" s="193">
        <f>ROUND(I146*H146,2)</f>
        <v>0</v>
      </c>
      <c r="K146" s="194"/>
      <c r="L146" s="39"/>
      <c r="M146" s="195" t="s">
        <v>1</v>
      </c>
      <c r="N146" s="196" t="s">
        <v>37</v>
      </c>
      <c r="O146" s="71"/>
      <c r="P146" s="197">
        <f>O146*H146</f>
        <v>0</v>
      </c>
      <c r="Q146" s="197">
        <v>0</v>
      </c>
      <c r="R146" s="197">
        <f>Q146*H146</f>
        <v>0</v>
      </c>
      <c r="S146" s="197">
        <v>0</v>
      </c>
      <c r="T146" s="198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99" t="s">
        <v>133</v>
      </c>
      <c r="AT146" s="199" t="s">
        <v>129</v>
      </c>
      <c r="AU146" s="199" t="s">
        <v>82</v>
      </c>
      <c r="AY146" s="17" t="s">
        <v>126</v>
      </c>
      <c r="BE146" s="200">
        <f>IF(N146="základní",J146,0)</f>
        <v>0</v>
      </c>
      <c r="BF146" s="200">
        <f>IF(N146="snížená",J146,0)</f>
        <v>0</v>
      </c>
      <c r="BG146" s="200">
        <f>IF(N146="zákl. přenesená",J146,0)</f>
        <v>0</v>
      </c>
      <c r="BH146" s="200">
        <f>IF(N146="sníž. přenesená",J146,0)</f>
        <v>0</v>
      </c>
      <c r="BI146" s="200">
        <f>IF(N146="nulová",J146,0)</f>
        <v>0</v>
      </c>
      <c r="BJ146" s="17" t="s">
        <v>80</v>
      </c>
      <c r="BK146" s="200">
        <f>ROUND(I146*H146,2)</f>
        <v>0</v>
      </c>
      <c r="BL146" s="17" t="s">
        <v>133</v>
      </c>
      <c r="BM146" s="199" t="s">
        <v>169</v>
      </c>
    </row>
    <row r="147" spans="2:63" s="12" customFormat="1" ht="25.9" customHeight="1">
      <c r="B147" s="171"/>
      <c r="C147" s="172"/>
      <c r="D147" s="173" t="s">
        <v>71</v>
      </c>
      <c r="E147" s="174" t="s">
        <v>170</v>
      </c>
      <c r="F147" s="174" t="s">
        <v>171</v>
      </c>
      <c r="G147" s="172"/>
      <c r="H147" s="172"/>
      <c r="I147" s="175"/>
      <c r="J147" s="176">
        <f>BK147</f>
        <v>0</v>
      </c>
      <c r="K147" s="172"/>
      <c r="L147" s="177"/>
      <c r="M147" s="178"/>
      <c r="N147" s="179"/>
      <c r="O147" s="179"/>
      <c r="P147" s="180">
        <f>P148+P151+P153+P169+P175+P178+P196+P212+P222</f>
        <v>0</v>
      </c>
      <c r="Q147" s="179"/>
      <c r="R147" s="180">
        <f>R148+R151+R153+R169+R175+R178+R196+R212+R222</f>
        <v>0.31778910999999993</v>
      </c>
      <c r="S147" s="179"/>
      <c r="T147" s="181">
        <f>T148+T151+T153+T169+T175+T178+T196+T212+T222</f>
        <v>0.354485</v>
      </c>
      <c r="AR147" s="182" t="s">
        <v>82</v>
      </c>
      <c r="AT147" s="183" t="s">
        <v>71</v>
      </c>
      <c r="AU147" s="183" t="s">
        <v>72</v>
      </c>
      <c r="AY147" s="182" t="s">
        <v>126</v>
      </c>
      <c r="BK147" s="184">
        <f>BK148+BK151+BK153+BK169+BK175+BK178+BK196+BK212+BK222</f>
        <v>0</v>
      </c>
    </row>
    <row r="148" spans="2:63" s="12" customFormat="1" ht="22.9" customHeight="1">
      <c r="B148" s="171"/>
      <c r="C148" s="172"/>
      <c r="D148" s="173" t="s">
        <v>71</v>
      </c>
      <c r="E148" s="185" t="s">
        <v>172</v>
      </c>
      <c r="F148" s="185" t="s">
        <v>173</v>
      </c>
      <c r="G148" s="172"/>
      <c r="H148" s="172"/>
      <c r="I148" s="175"/>
      <c r="J148" s="186">
        <f>BK148</f>
        <v>0</v>
      </c>
      <c r="K148" s="172"/>
      <c r="L148" s="177"/>
      <c r="M148" s="178"/>
      <c r="N148" s="179"/>
      <c r="O148" s="179"/>
      <c r="P148" s="180">
        <f>SUM(P149:P150)</f>
        <v>0</v>
      </c>
      <c r="Q148" s="179"/>
      <c r="R148" s="180">
        <f>SUM(R149:R150)</f>
        <v>0.0005</v>
      </c>
      <c r="S148" s="179"/>
      <c r="T148" s="181">
        <f>SUM(T149:T150)</f>
        <v>0</v>
      </c>
      <c r="AR148" s="182" t="s">
        <v>82</v>
      </c>
      <c r="AT148" s="183" t="s">
        <v>71</v>
      </c>
      <c r="AU148" s="183" t="s">
        <v>80</v>
      </c>
      <c r="AY148" s="182" t="s">
        <v>126</v>
      </c>
      <c r="BK148" s="184">
        <f>SUM(BK149:BK150)</f>
        <v>0</v>
      </c>
    </row>
    <row r="149" spans="1:65" s="2" customFormat="1" ht="24.2" customHeight="1">
      <c r="A149" s="34"/>
      <c r="B149" s="35"/>
      <c r="C149" s="187" t="s">
        <v>174</v>
      </c>
      <c r="D149" s="187" t="s">
        <v>129</v>
      </c>
      <c r="E149" s="188" t="s">
        <v>175</v>
      </c>
      <c r="F149" s="189" t="s">
        <v>176</v>
      </c>
      <c r="G149" s="190" t="s">
        <v>132</v>
      </c>
      <c r="H149" s="191">
        <v>1</v>
      </c>
      <c r="I149" s="192"/>
      <c r="J149" s="193">
        <f>ROUND(I149*H149,2)</f>
        <v>0</v>
      </c>
      <c r="K149" s="194"/>
      <c r="L149" s="39"/>
      <c r="M149" s="195" t="s">
        <v>1</v>
      </c>
      <c r="N149" s="196" t="s">
        <v>37</v>
      </c>
      <c r="O149" s="71"/>
      <c r="P149" s="197">
        <f>O149*H149</f>
        <v>0</v>
      </c>
      <c r="Q149" s="197">
        <v>0.0005</v>
      </c>
      <c r="R149" s="197">
        <f>Q149*H149</f>
        <v>0.0005</v>
      </c>
      <c r="S149" s="197">
        <v>0</v>
      </c>
      <c r="T149" s="198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99" t="s">
        <v>83</v>
      </c>
      <c r="AT149" s="199" t="s">
        <v>129</v>
      </c>
      <c r="AU149" s="199" t="s">
        <v>82</v>
      </c>
      <c r="AY149" s="17" t="s">
        <v>126</v>
      </c>
      <c r="BE149" s="200">
        <f>IF(N149="základní",J149,0)</f>
        <v>0</v>
      </c>
      <c r="BF149" s="200">
        <f>IF(N149="snížená",J149,0)</f>
        <v>0</v>
      </c>
      <c r="BG149" s="200">
        <f>IF(N149="zákl. přenesená",J149,0)</f>
        <v>0</v>
      </c>
      <c r="BH149" s="200">
        <f>IF(N149="sníž. přenesená",J149,0)</f>
        <v>0</v>
      </c>
      <c r="BI149" s="200">
        <f>IF(N149="nulová",J149,0)</f>
        <v>0</v>
      </c>
      <c r="BJ149" s="17" t="s">
        <v>80</v>
      </c>
      <c r="BK149" s="200">
        <f>ROUND(I149*H149,2)</f>
        <v>0</v>
      </c>
      <c r="BL149" s="17" t="s">
        <v>83</v>
      </c>
      <c r="BM149" s="199" t="s">
        <v>177</v>
      </c>
    </row>
    <row r="150" spans="1:65" s="2" customFormat="1" ht="16.5" customHeight="1">
      <c r="A150" s="34"/>
      <c r="B150" s="35"/>
      <c r="C150" s="187" t="s">
        <v>137</v>
      </c>
      <c r="D150" s="187" t="s">
        <v>129</v>
      </c>
      <c r="E150" s="188" t="s">
        <v>178</v>
      </c>
      <c r="F150" s="189" t="s">
        <v>179</v>
      </c>
      <c r="G150" s="190" t="s">
        <v>132</v>
      </c>
      <c r="H150" s="191">
        <v>1</v>
      </c>
      <c r="I150" s="192"/>
      <c r="J150" s="193">
        <f>ROUND(I150*H150,2)</f>
        <v>0</v>
      </c>
      <c r="K150" s="194"/>
      <c r="L150" s="39"/>
      <c r="M150" s="195" t="s">
        <v>1</v>
      </c>
      <c r="N150" s="196" t="s">
        <v>37</v>
      </c>
      <c r="O150" s="71"/>
      <c r="P150" s="197">
        <f>O150*H150</f>
        <v>0</v>
      </c>
      <c r="Q150" s="197">
        <v>0</v>
      </c>
      <c r="R150" s="197">
        <f>Q150*H150</f>
        <v>0</v>
      </c>
      <c r="S150" s="197">
        <v>0</v>
      </c>
      <c r="T150" s="198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99" t="s">
        <v>83</v>
      </c>
      <c r="AT150" s="199" t="s">
        <v>129</v>
      </c>
      <c r="AU150" s="199" t="s">
        <v>82</v>
      </c>
      <c r="AY150" s="17" t="s">
        <v>126</v>
      </c>
      <c r="BE150" s="200">
        <f>IF(N150="základní",J150,0)</f>
        <v>0</v>
      </c>
      <c r="BF150" s="200">
        <f>IF(N150="snížená",J150,0)</f>
        <v>0</v>
      </c>
      <c r="BG150" s="200">
        <f>IF(N150="zákl. přenesená",J150,0)</f>
        <v>0</v>
      </c>
      <c r="BH150" s="200">
        <f>IF(N150="sníž. přenesená",J150,0)</f>
        <v>0</v>
      </c>
      <c r="BI150" s="200">
        <f>IF(N150="nulová",J150,0)</f>
        <v>0</v>
      </c>
      <c r="BJ150" s="17" t="s">
        <v>80</v>
      </c>
      <c r="BK150" s="200">
        <f>ROUND(I150*H150,2)</f>
        <v>0</v>
      </c>
      <c r="BL150" s="17" t="s">
        <v>83</v>
      </c>
      <c r="BM150" s="199" t="s">
        <v>180</v>
      </c>
    </row>
    <row r="151" spans="2:63" s="12" customFormat="1" ht="22.9" customHeight="1">
      <c r="B151" s="171"/>
      <c r="C151" s="172"/>
      <c r="D151" s="173" t="s">
        <v>71</v>
      </c>
      <c r="E151" s="185" t="s">
        <v>181</v>
      </c>
      <c r="F151" s="185" t="s">
        <v>182</v>
      </c>
      <c r="G151" s="172"/>
      <c r="H151" s="172"/>
      <c r="I151" s="175"/>
      <c r="J151" s="186">
        <f>BK151</f>
        <v>0</v>
      </c>
      <c r="K151" s="172"/>
      <c r="L151" s="177"/>
      <c r="M151" s="178"/>
      <c r="N151" s="179"/>
      <c r="O151" s="179"/>
      <c r="P151" s="180">
        <f>P152</f>
        <v>0</v>
      </c>
      <c r="Q151" s="179"/>
      <c r="R151" s="180">
        <f>R152</f>
        <v>0</v>
      </c>
      <c r="S151" s="179"/>
      <c r="T151" s="181">
        <f>T152</f>
        <v>0</v>
      </c>
      <c r="AR151" s="182" t="s">
        <v>82</v>
      </c>
      <c r="AT151" s="183" t="s">
        <v>71</v>
      </c>
      <c r="AU151" s="183" t="s">
        <v>80</v>
      </c>
      <c r="AY151" s="182" t="s">
        <v>126</v>
      </c>
      <c r="BK151" s="184">
        <f>BK152</f>
        <v>0</v>
      </c>
    </row>
    <row r="152" spans="1:65" s="2" customFormat="1" ht="24.2" customHeight="1">
      <c r="A152" s="34"/>
      <c r="B152" s="35"/>
      <c r="C152" s="187" t="s">
        <v>183</v>
      </c>
      <c r="D152" s="187" t="s">
        <v>129</v>
      </c>
      <c r="E152" s="188" t="s">
        <v>184</v>
      </c>
      <c r="F152" s="189" t="s">
        <v>185</v>
      </c>
      <c r="G152" s="190" t="s">
        <v>132</v>
      </c>
      <c r="H152" s="191">
        <v>2</v>
      </c>
      <c r="I152" s="192"/>
      <c r="J152" s="193">
        <f>ROUND(I152*H152,2)</f>
        <v>0</v>
      </c>
      <c r="K152" s="194"/>
      <c r="L152" s="39"/>
      <c r="M152" s="195" t="s">
        <v>1</v>
      </c>
      <c r="N152" s="196" t="s">
        <v>37</v>
      </c>
      <c r="O152" s="71"/>
      <c r="P152" s="197">
        <f>O152*H152</f>
        <v>0</v>
      </c>
      <c r="Q152" s="197">
        <v>0</v>
      </c>
      <c r="R152" s="197">
        <f>Q152*H152</f>
        <v>0</v>
      </c>
      <c r="S152" s="197">
        <v>0</v>
      </c>
      <c r="T152" s="198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99" t="s">
        <v>83</v>
      </c>
      <c r="AT152" s="199" t="s">
        <v>129</v>
      </c>
      <c r="AU152" s="199" t="s">
        <v>82</v>
      </c>
      <c r="AY152" s="17" t="s">
        <v>126</v>
      </c>
      <c r="BE152" s="200">
        <f>IF(N152="základní",J152,0)</f>
        <v>0</v>
      </c>
      <c r="BF152" s="200">
        <f>IF(N152="snížená",J152,0)</f>
        <v>0</v>
      </c>
      <c r="BG152" s="200">
        <f>IF(N152="zákl. přenesená",J152,0)</f>
        <v>0</v>
      </c>
      <c r="BH152" s="200">
        <f>IF(N152="sníž. přenesená",J152,0)</f>
        <v>0</v>
      </c>
      <c r="BI152" s="200">
        <f>IF(N152="nulová",J152,0)</f>
        <v>0</v>
      </c>
      <c r="BJ152" s="17" t="s">
        <v>80</v>
      </c>
      <c r="BK152" s="200">
        <f>ROUND(I152*H152,2)</f>
        <v>0</v>
      </c>
      <c r="BL152" s="17" t="s">
        <v>83</v>
      </c>
      <c r="BM152" s="199" t="s">
        <v>186</v>
      </c>
    </row>
    <row r="153" spans="2:63" s="12" customFormat="1" ht="22.9" customHeight="1">
      <c r="B153" s="171"/>
      <c r="C153" s="172"/>
      <c r="D153" s="173" t="s">
        <v>71</v>
      </c>
      <c r="E153" s="185" t="s">
        <v>187</v>
      </c>
      <c r="F153" s="185" t="s">
        <v>188</v>
      </c>
      <c r="G153" s="172"/>
      <c r="H153" s="172"/>
      <c r="I153" s="175"/>
      <c r="J153" s="186">
        <f>BK153</f>
        <v>0</v>
      </c>
      <c r="K153" s="172"/>
      <c r="L153" s="177"/>
      <c r="M153" s="178"/>
      <c r="N153" s="179"/>
      <c r="O153" s="179"/>
      <c r="P153" s="180">
        <f>SUM(P154:P168)</f>
        <v>0</v>
      </c>
      <c r="Q153" s="179"/>
      <c r="R153" s="180">
        <f>SUM(R154:R168)</f>
        <v>0.0059299999999999995</v>
      </c>
      <c r="S153" s="179"/>
      <c r="T153" s="181">
        <f>SUM(T154:T168)</f>
        <v>0.06978000000000001</v>
      </c>
      <c r="AR153" s="182" t="s">
        <v>82</v>
      </c>
      <c r="AT153" s="183" t="s">
        <v>71</v>
      </c>
      <c r="AU153" s="183" t="s">
        <v>80</v>
      </c>
      <c r="AY153" s="182" t="s">
        <v>126</v>
      </c>
      <c r="BK153" s="184">
        <f>SUM(BK154:BK168)</f>
        <v>0</v>
      </c>
    </row>
    <row r="154" spans="1:65" s="2" customFormat="1" ht="16.5" customHeight="1">
      <c r="A154" s="34"/>
      <c r="B154" s="35"/>
      <c r="C154" s="187" t="s">
        <v>8</v>
      </c>
      <c r="D154" s="187" t="s">
        <v>129</v>
      </c>
      <c r="E154" s="188" t="s">
        <v>189</v>
      </c>
      <c r="F154" s="189" t="s">
        <v>190</v>
      </c>
      <c r="G154" s="190" t="s">
        <v>191</v>
      </c>
      <c r="H154" s="191">
        <v>1</v>
      </c>
      <c r="I154" s="192"/>
      <c r="J154" s="193">
        <f>ROUND(I154*H154,2)</f>
        <v>0</v>
      </c>
      <c r="K154" s="194"/>
      <c r="L154" s="39"/>
      <c r="M154" s="195" t="s">
        <v>1</v>
      </c>
      <c r="N154" s="196" t="s">
        <v>37</v>
      </c>
      <c r="O154" s="71"/>
      <c r="P154" s="197">
        <f>O154*H154</f>
        <v>0</v>
      </c>
      <c r="Q154" s="197">
        <v>0</v>
      </c>
      <c r="R154" s="197">
        <f>Q154*H154</f>
        <v>0</v>
      </c>
      <c r="S154" s="197">
        <v>0.067</v>
      </c>
      <c r="T154" s="198">
        <f>S154*H154</f>
        <v>0.067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99" t="s">
        <v>83</v>
      </c>
      <c r="AT154" s="199" t="s">
        <v>129</v>
      </c>
      <c r="AU154" s="199" t="s">
        <v>82</v>
      </c>
      <c r="AY154" s="17" t="s">
        <v>126</v>
      </c>
      <c r="BE154" s="200">
        <f>IF(N154="základní",J154,0)</f>
        <v>0</v>
      </c>
      <c r="BF154" s="200">
        <f>IF(N154="snížená",J154,0)</f>
        <v>0</v>
      </c>
      <c r="BG154" s="200">
        <f>IF(N154="zákl. přenesená",J154,0)</f>
        <v>0</v>
      </c>
      <c r="BH154" s="200">
        <f>IF(N154="sníž. přenesená",J154,0)</f>
        <v>0</v>
      </c>
      <c r="BI154" s="200">
        <f>IF(N154="nulová",J154,0)</f>
        <v>0</v>
      </c>
      <c r="BJ154" s="17" t="s">
        <v>80</v>
      </c>
      <c r="BK154" s="200">
        <f>ROUND(I154*H154,2)</f>
        <v>0</v>
      </c>
      <c r="BL154" s="17" t="s">
        <v>83</v>
      </c>
      <c r="BM154" s="199" t="s">
        <v>192</v>
      </c>
    </row>
    <row r="155" spans="1:65" s="2" customFormat="1" ht="24.2" customHeight="1">
      <c r="A155" s="34"/>
      <c r="B155" s="35"/>
      <c r="C155" s="187" t="s">
        <v>193</v>
      </c>
      <c r="D155" s="187" t="s">
        <v>129</v>
      </c>
      <c r="E155" s="188" t="s">
        <v>194</v>
      </c>
      <c r="F155" s="189" t="s">
        <v>195</v>
      </c>
      <c r="G155" s="190" t="s">
        <v>132</v>
      </c>
      <c r="H155" s="191">
        <v>1</v>
      </c>
      <c r="I155" s="192"/>
      <c r="J155" s="193">
        <f>ROUND(I155*H155,2)</f>
        <v>0</v>
      </c>
      <c r="K155" s="194"/>
      <c r="L155" s="39"/>
      <c r="M155" s="195" t="s">
        <v>1</v>
      </c>
      <c r="N155" s="196" t="s">
        <v>37</v>
      </c>
      <c r="O155" s="71"/>
      <c r="P155" s="197">
        <f>O155*H155</f>
        <v>0</v>
      </c>
      <c r="Q155" s="197">
        <v>0.00198</v>
      </c>
      <c r="R155" s="197">
        <f>Q155*H155</f>
        <v>0.00198</v>
      </c>
      <c r="S155" s="197">
        <v>0</v>
      </c>
      <c r="T155" s="198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99" t="s">
        <v>83</v>
      </c>
      <c r="AT155" s="199" t="s">
        <v>129</v>
      </c>
      <c r="AU155" s="199" t="s">
        <v>82</v>
      </c>
      <c r="AY155" s="17" t="s">
        <v>126</v>
      </c>
      <c r="BE155" s="200">
        <f>IF(N155="základní",J155,0)</f>
        <v>0</v>
      </c>
      <c r="BF155" s="200">
        <f>IF(N155="snížená",J155,0)</f>
        <v>0</v>
      </c>
      <c r="BG155" s="200">
        <f>IF(N155="zákl. přenesená",J155,0)</f>
        <v>0</v>
      </c>
      <c r="BH155" s="200">
        <f>IF(N155="sníž. přenesená",J155,0)</f>
        <v>0</v>
      </c>
      <c r="BI155" s="200">
        <f>IF(N155="nulová",J155,0)</f>
        <v>0</v>
      </c>
      <c r="BJ155" s="17" t="s">
        <v>80</v>
      </c>
      <c r="BK155" s="200">
        <f>ROUND(I155*H155,2)</f>
        <v>0</v>
      </c>
      <c r="BL155" s="17" t="s">
        <v>83</v>
      </c>
      <c r="BM155" s="199" t="s">
        <v>196</v>
      </c>
    </row>
    <row r="156" spans="1:65" s="2" customFormat="1" ht="16.5" customHeight="1">
      <c r="A156" s="34"/>
      <c r="B156" s="35"/>
      <c r="C156" s="187" t="s">
        <v>197</v>
      </c>
      <c r="D156" s="187" t="s">
        <v>129</v>
      </c>
      <c r="E156" s="188" t="s">
        <v>198</v>
      </c>
      <c r="F156" s="189" t="s">
        <v>199</v>
      </c>
      <c r="G156" s="190" t="s">
        <v>191</v>
      </c>
      <c r="H156" s="191">
        <v>1</v>
      </c>
      <c r="I156" s="192"/>
      <c r="J156" s="193">
        <f>ROUND(I156*H156,2)</f>
        <v>0</v>
      </c>
      <c r="K156" s="194"/>
      <c r="L156" s="39"/>
      <c r="M156" s="195" t="s">
        <v>1</v>
      </c>
      <c r="N156" s="196" t="s">
        <v>37</v>
      </c>
      <c r="O156" s="71"/>
      <c r="P156" s="197">
        <f>O156*H156</f>
        <v>0</v>
      </c>
      <c r="Q156" s="197">
        <v>0</v>
      </c>
      <c r="R156" s="197">
        <f>Q156*H156</f>
        <v>0</v>
      </c>
      <c r="S156" s="197">
        <v>0.00156</v>
      </c>
      <c r="T156" s="198">
        <f>S156*H156</f>
        <v>0.00156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99" t="s">
        <v>83</v>
      </c>
      <c r="AT156" s="199" t="s">
        <v>129</v>
      </c>
      <c r="AU156" s="199" t="s">
        <v>82</v>
      </c>
      <c r="AY156" s="17" t="s">
        <v>126</v>
      </c>
      <c r="BE156" s="200">
        <f>IF(N156="základní",J156,0)</f>
        <v>0</v>
      </c>
      <c r="BF156" s="200">
        <f>IF(N156="snížená",J156,0)</f>
        <v>0</v>
      </c>
      <c r="BG156" s="200">
        <f>IF(N156="zákl. přenesená",J156,0)</f>
        <v>0</v>
      </c>
      <c r="BH156" s="200">
        <f>IF(N156="sníž. přenesená",J156,0)</f>
        <v>0</v>
      </c>
      <c r="BI156" s="200">
        <f>IF(N156="nulová",J156,0)</f>
        <v>0</v>
      </c>
      <c r="BJ156" s="17" t="s">
        <v>80</v>
      </c>
      <c r="BK156" s="200">
        <f>ROUND(I156*H156,2)</f>
        <v>0</v>
      </c>
      <c r="BL156" s="17" t="s">
        <v>83</v>
      </c>
      <c r="BM156" s="199" t="s">
        <v>200</v>
      </c>
    </row>
    <row r="157" spans="2:51" s="13" customFormat="1" ht="11.25">
      <c r="B157" s="201"/>
      <c r="C157" s="202"/>
      <c r="D157" s="203" t="s">
        <v>135</v>
      </c>
      <c r="E157" s="204" t="s">
        <v>1</v>
      </c>
      <c r="F157" s="205" t="s">
        <v>201</v>
      </c>
      <c r="G157" s="202"/>
      <c r="H157" s="204" t="s">
        <v>1</v>
      </c>
      <c r="I157" s="206"/>
      <c r="J157" s="202"/>
      <c r="K157" s="202"/>
      <c r="L157" s="207"/>
      <c r="M157" s="208"/>
      <c r="N157" s="209"/>
      <c r="O157" s="209"/>
      <c r="P157" s="209"/>
      <c r="Q157" s="209"/>
      <c r="R157" s="209"/>
      <c r="S157" s="209"/>
      <c r="T157" s="210"/>
      <c r="AT157" s="211" t="s">
        <v>135</v>
      </c>
      <c r="AU157" s="211" t="s">
        <v>82</v>
      </c>
      <c r="AV157" s="13" t="s">
        <v>80</v>
      </c>
      <c r="AW157" s="13" t="s">
        <v>30</v>
      </c>
      <c r="AX157" s="13" t="s">
        <v>72</v>
      </c>
      <c r="AY157" s="211" t="s">
        <v>126</v>
      </c>
    </row>
    <row r="158" spans="2:51" s="14" customFormat="1" ht="11.25">
      <c r="B158" s="212"/>
      <c r="C158" s="213"/>
      <c r="D158" s="203" t="s">
        <v>135</v>
      </c>
      <c r="E158" s="214" t="s">
        <v>1</v>
      </c>
      <c r="F158" s="215" t="s">
        <v>80</v>
      </c>
      <c r="G158" s="213"/>
      <c r="H158" s="216">
        <v>1</v>
      </c>
      <c r="I158" s="217"/>
      <c r="J158" s="213"/>
      <c r="K158" s="213"/>
      <c r="L158" s="218"/>
      <c r="M158" s="219"/>
      <c r="N158" s="220"/>
      <c r="O158" s="220"/>
      <c r="P158" s="220"/>
      <c r="Q158" s="220"/>
      <c r="R158" s="220"/>
      <c r="S158" s="220"/>
      <c r="T158" s="221"/>
      <c r="AT158" s="222" t="s">
        <v>135</v>
      </c>
      <c r="AU158" s="222" t="s">
        <v>82</v>
      </c>
      <c r="AV158" s="14" t="s">
        <v>82</v>
      </c>
      <c r="AW158" s="14" t="s">
        <v>30</v>
      </c>
      <c r="AX158" s="14" t="s">
        <v>80</v>
      </c>
      <c r="AY158" s="222" t="s">
        <v>126</v>
      </c>
    </row>
    <row r="159" spans="1:65" s="2" customFormat="1" ht="24.2" customHeight="1">
      <c r="A159" s="34"/>
      <c r="B159" s="35"/>
      <c r="C159" s="187" t="s">
        <v>202</v>
      </c>
      <c r="D159" s="187" t="s">
        <v>129</v>
      </c>
      <c r="E159" s="188" t="s">
        <v>203</v>
      </c>
      <c r="F159" s="189" t="s">
        <v>204</v>
      </c>
      <c r="G159" s="190" t="s">
        <v>132</v>
      </c>
      <c r="H159" s="191">
        <v>1</v>
      </c>
      <c r="I159" s="192"/>
      <c r="J159" s="193">
        <f>ROUND(I159*H159,2)</f>
        <v>0</v>
      </c>
      <c r="K159" s="194"/>
      <c r="L159" s="39"/>
      <c r="M159" s="195" t="s">
        <v>1</v>
      </c>
      <c r="N159" s="196" t="s">
        <v>37</v>
      </c>
      <c r="O159" s="71"/>
      <c r="P159" s="197">
        <f>O159*H159</f>
        <v>0</v>
      </c>
      <c r="Q159" s="197">
        <v>0.00012</v>
      </c>
      <c r="R159" s="197">
        <f>Q159*H159</f>
        <v>0.00012</v>
      </c>
      <c r="S159" s="197">
        <v>0</v>
      </c>
      <c r="T159" s="198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99" t="s">
        <v>83</v>
      </c>
      <c r="AT159" s="199" t="s">
        <v>129</v>
      </c>
      <c r="AU159" s="199" t="s">
        <v>82</v>
      </c>
      <c r="AY159" s="17" t="s">
        <v>126</v>
      </c>
      <c r="BE159" s="200">
        <f>IF(N159="základní",J159,0)</f>
        <v>0</v>
      </c>
      <c r="BF159" s="200">
        <f>IF(N159="snížená",J159,0)</f>
        <v>0</v>
      </c>
      <c r="BG159" s="200">
        <f>IF(N159="zákl. přenesená",J159,0)</f>
        <v>0</v>
      </c>
      <c r="BH159" s="200">
        <f>IF(N159="sníž. přenesená",J159,0)</f>
        <v>0</v>
      </c>
      <c r="BI159" s="200">
        <f>IF(N159="nulová",J159,0)</f>
        <v>0</v>
      </c>
      <c r="BJ159" s="17" t="s">
        <v>80</v>
      </c>
      <c r="BK159" s="200">
        <f>ROUND(I159*H159,2)</f>
        <v>0</v>
      </c>
      <c r="BL159" s="17" t="s">
        <v>83</v>
      </c>
      <c r="BM159" s="199" t="s">
        <v>205</v>
      </c>
    </row>
    <row r="160" spans="1:65" s="2" customFormat="1" ht="16.5" customHeight="1">
      <c r="A160" s="34"/>
      <c r="B160" s="35"/>
      <c r="C160" s="223" t="s">
        <v>83</v>
      </c>
      <c r="D160" s="223" t="s">
        <v>206</v>
      </c>
      <c r="E160" s="224" t="s">
        <v>207</v>
      </c>
      <c r="F160" s="225" t="s">
        <v>208</v>
      </c>
      <c r="G160" s="226" t="s">
        <v>132</v>
      </c>
      <c r="H160" s="227">
        <v>1</v>
      </c>
      <c r="I160" s="228"/>
      <c r="J160" s="229">
        <f>ROUND(I160*H160,2)</f>
        <v>0</v>
      </c>
      <c r="K160" s="230"/>
      <c r="L160" s="231"/>
      <c r="M160" s="232" t="s">
        <v>1</v>
      </c>
      <c r="N160" s="233" t="s">
        <v>37</v>
      </c>
      <c r="O160" s="71"/>
      <c r="P160" s="197">
        <f>O160*H160</f>
        <v>0</v>
      </c>
      <c r="Q160" s="197">
        <v>0.0018</v>
      </c>
      <c r="R160" s="197">
        <f>Q160*H160</f>
        <v>0.0018</v>
      </c>
      <c r="S160" s="197">
        <v>0</v>
      </c>
      <c r="T160" s="198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99" t="s">
        <v>209</v>
      </c>
      <c r="AT160" s="199" t="s">
        <v>206</v>
      </c>
      <c r="AU160" s="199" t="s">
        <v>82</v>
      </c>
      <c r="AY160" s="17" t="s">
        <v>126</v>
      </c>
      <c r="BE160" s="200">
        <f>IF(N160="základní",J160,0)</f>
        <v>0</v>
      </c>
      <c r="BF160" s="200">
        <f>IF(N160="snížená",J160,0)</f>
        <v>0</v>
      </c>
      <c r="BG160" s="200">
        <f>IF(N160="zákl. přenesená",J160,0)</f>
        <v>0</v>
      </c>
      <c r="BH160" s="200">
        <f>IF(N160="sníž. přenesená",J160,0)</f>
        <v>0</v>
      </c>
      <c r="BI160" s="200">
        <f>IF(N160="nulová",J160,0)</f>
        <v>0</v>
      </c>
      <c r="BJ160" s="17" t="s">
        <v>80</v>
      </c>
      <c r="BK160" s="200">
        <f>ROUND(I160*H160,2)</f>
        <v>0</v>
      </c>
      <c r="BL160" s="17" t="s">
        <v>83</v>
      </c>
      <c r="BM160" s="199" t="s">
        <v>210</v>
      </c>
    </row>
    <row r="161" spans="1:65" s="2" customFormat="1" ht="16.5" customHeight="1">
      <c r="A161" s="34"/>
      <c r="B161" s="35"/>
      <c r="C161" s="223" t="s">
        <v>211</v>
      </c>
      <c r="D161" s="223" t="s">
        <v>206</v>
      </c>
      <c r="E161" s="224" t="s">
        <v>212</v>
      </c>
      <c r="F161" s="225" t="s">
        <v>213</v>
      </c>
      <c r="G161" s="226" t="s">
        <v>214</v>
      </c>
      <c r="H161" s="227">
        <v>1</v>
      </c>
      <c r="I161" s="228"/>
      <c r="J161" s="229">
        <f>ROUND(I161*H161,2)</f>
        <v>0</v>
      </c>
      <c r="K161" s="230"/>
      <c r="L161" s="231"/>
      <c r="M161" s="232" t="s">
        <v>1</v>
      </c>
      <c r="N161" s="233" t="s">
        <v>37</v>
      </c>
      <c r="O161" s="71"/>
      <c r="P161" s="197">
        <f>O161*H161</f>
        <v>0</v>
      </c>
      <c r="Q161" s="197">
        <v>0.00098</v>
      </c>
      <c r="R161" s="197">
        <f>Q161*H161</f>
        <v>0.00098</v>
      </c>
      <c r="S161" s="197">
        <v>0</v>
      </c>
      <c r="T161" s="198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99" t="s">
        <v>209</v>
      </c>
      <c r="AT161" s="199" t="s">
        <v>206</v>
      </c>
      <c r="AU161" s="199" t="s">
        <v>82</v>
      </c>
      <c r="AY161" s="17" t="s">
        <v>126</v>
      </c>
      <c r="BE161" s="200">
        <f>IF(N161="základní",J161,0)</f>
        <v>0</v>
      </c>
      <c r="BF161" s="200">
        <f>IF(N161="snížená",J161,0)</f>
        <v>0</v>
      </c>
      <c r="BG161" s="200">
        <f>IF(N161="zákl. přenesená",J161,0)</f>
        <v>0</v>
      </c>
      <c r="BH161" s="200">
        <f>IF(N161="sníž. přenesená",J161,0)</f>
        <v>0</v>
      </c>
      <c r="BI161" s="200">
        <f>IF(N161="nulová",J161,0)</f>
        <v>0</v>
      </c>
      <c r="BJ161" s="17" t="s">
        <v>80</v>
      </c>
      <c r="BK161" s="200">
        <f>ROUND(I161*H161,2)</f>
        <v>0</v>
      </c>
      <c r="BL161" s="17" t="s">
        <v>83</v>
      </c>
      <c r="BM161" s="199" t="s">
        <v>215</v>
      </c>
    </row>
    <row r="162" spans="1:65" s="2" customFormat="1" ht="16.5" customHeight="1">
      <c r="A162" s="34"/>
      <c r="B162" s="35"/>
      <c r="C162" s="187" t="s">
        <v>216</v>
      </c>
      <c r="D162" s="187" t="s">
        <v>129</v>
      </c>
      <c r="E162" s="188" t="s">
        <v>217</v>
      </c>
      <c r="F162" s="189" t="s">
        <v>218</v>
      </c>
      <c r="G162" s="190" t="s">
        <v>132</v>
      </c>
      <c r="H162" s="191">
        <v>1</v>
      </c>
      <c r="I162" s="192"/>
      <c r="J162" s="193">
        <f>ROUND(I162*H162,2)</f>
        <v>0</v>
      </c>
      <c r="K162" s="194"/>
      <c r="L162" s="39"/>
      <c r="M162" s="195" t="s">
        <v>1</v>
      </c>
      <c r="N162" s="196" t="s">
        <v>37</v>
      </c>
      <c r="O162" s="71"/>
      <c r="P162" s="197">
        <f>O162*H162</f>
        <v>0</v>
      </c>
      <c r="Q162" s="197">
        <v>0</v>
      </c>
      <c r="R162" s="197">
        <f>Q162*H162</f>
        <v>0</v>
      </c>
      <c r="S162" s="197">
        <v>0.00122</v>
      </c>
      <c r="T162" s="198">
        <f>S162*H162</f>
        <v>0.00122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99" t="s">
        <v>83</v>
      </c>
      <c r="AT162" s="199" t="s">
        <v>129</v>
      </c>
      <c r="AU162" s="199" t="s">
        <v>82</v>
      </c>
      <c r="AY162" s="17" t="s">
        <v>126</v>
      </c>
      <c r="BE162" s="200">
        <f>IF(N162="základní",J162,0)</f>
        <v>0</v>
      </c>
      <c r="BF162" s="200">
        <f>IF(N162="snížená",J162,0)</f>
        <v>0</v>
      </c>
      <c r="BG162" s="200">
        <f>IF(N162="zákl. přenesená",J162,0)</f>
        <v>0</v>
      </c>
      <c r="BH162" s="200">
        <f>IF(N162="sníž. přenesená",J162,0)</f>
        <v>0</v>
      </c>
      <c r="BI162" s="200">
        <f>IF(N162="nulová",J162,0)</f>
        <v>0</v>
      </c>
      <c r="BJ162" s="17" t="s">
        <v>80</v>
      </c>
      <c r="BK162" s="200">
        <f>ROUND(I162*H162,2)</f>
        <v>0</v>
      </c>
      <c r="BL162" s="17" t="s">
        <v>83</v>
      </c>
      <c r="BM162" s="199" t="s">
        <v>219</v>
      </c>
    </row>
    <row r="163" spans="1:65" s="2" customFormat="1" ht="21.75" customHeight="1">
      <c r="A163" s="34"/>
      <c r="B163" s="35"/>
      <c r="C163" s="187" t="s">
        <v>220</v>
      </c>
      <c r="D163" s="187" t="s">
        <v>129</v>
      </c>
      <c r="E163" s="188" t="s">
        <v>221</v>
      </c>
      <c r="F163" s="189" t="s">
        <v>222</v>
      </c>
      <c r="G163" s="190" t="s">
        <v>132</v>
      </c>
      <c r="H163" s="191">
        <v>1</v>
      </c>
      <c r="I163" s="192"/>
      <c r="J163" s="193">
        <f>ROUND(I163*H163,2)</f>
        <v>0</v>
      </c>
      <c r="K163" s="194"/>
      <c r="L163" s="39"/>
      <c r="M163" s="195" t="s">
        <v>1</v>
      </c>
      <c r="N163" s="196" t="s">
        <v>37</v>
      </c>
      <c r="O163" s="71"/>
      <c r="P163" s="197">
        <f>O163*H163</f>
        <v>0</v>
      </c>
      <c r="Q163" s="197">
        <v>0.00015</v>
      </c>
      <c r="R163" s="197">
        <f>Q163*H163</f>
        <v>0.00015</v>
      </c>
      <c r="S163" s="197">
        <v>0</v>
      </c>
      <c r="T163" s="198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99" t="s">
        <v>83</v>
      </c>
      <c r="AT163" s="199" t="s">
        <v>129</v>
      </c>
      <c r="AU163" s="199" t="s">
        <v>82</v>
      </c>
      <c r="AY163" s="17" t="s">
        <v>126</v>
      </c>
      <c r="BE163" s="200">
        <f>IF(N163="základní",J163,0)</f>
        <v>0</v>
      </c>
      <c r="BF163" s="200">
        <f>IF(N163="snížená",J163,0)</f>
        <v>0</v>
      </c>
      <c r="BG163" s="200">
        <f>IF(N163="zákl. přenesená",J163,0)</f>
        <v>0</v>
      </c>
      <c r="BH163" s="200">
        <f>IF(N163="sníž. přenesená",J163,0)</f>
        <v>0</v>
      </c>
      <c r="BI163" s="200">
        <f>IF(N163="nulová",J163,0)</f>
        <v>0</v>
      </c>
      <c r="BJ163" s="17" t="s">
        <v>80</v>
      </c>
      <c r="BK163" s="200">
        <f>ROUND(I163*H163,2)</f>
        <v>0</v>
      </c>
      <c r="BL163" s="17" t="s">
        <v>83</v>
      </c>
      <c r="BM163" s="199" t="s">
        <v>223</v>
      </c>
    </row>
    <row r="164" spans="2:51" s="13" customFormat="1" ht="11.25">
      <c r="B164" s="201"/>
      <c r="C164" s="202"/>
      <c r="D164" s="203" t="s">
        <v>135</v>
      </c>
      <c r="E164" s="204" t="s">
        <v>1</v>
      </c>
      <c r="F164" s="205" t="s">
        <v>224</v>
      </c>
      <c r="G164" s="202"/>
      <c r="H164" s="204" t="s">
        <v>1</v>
      </c>
      <c r="I164" s="206"/>
      <c r="J164" s="202"/>
      <c r="K164" s="202"/>
      <c r="L164" s="207"/>
      <c r="M164" s="208"/>
      <c r="N164" s="209"/>
      <c r="O164" s="209"/>
      <c r="P164" s="209"/>
      <c r="Q164" s="209"/>
      <c r="R164" s="209"/>
      <c r="S164" s="209"/>
      <c r="T164" s="210"/>
      <c r="AT164" s="211" t="s">
        <v>135</v>
      </c>
      <c r="AU164" s="211" t="s">
        <v>82</v>
      </c>
      <c r="AV164" s="13" t="s">
        <v>80</v>
      </c>
      <c r="AW164" s="13" t="s">
        <v>30</v>
      </c>
      <c r="AX164" s="13" t="s">
        <v>72</v>
      </c>
      <c r="AY164" s="211" t="s">
        <v>126</v>
      </c>
    </row>
    <row r="165" spans="2:51" s="14" customFormat="1" ht="11.25">
      <c r="B165" s="212"/>
      <c r="C165" s="213"/>
      <c r="D165" s="203" t="s">
        <v>135</v>
      </c>
      <c r="E165" s="214" t="s">
        <v>1</v>
      </c>
      <c r="F165" s="215" t="s">
        <v>80</v>
      </c>
      <c r="G165" s="213"/>
      <c r="H165" s="216">
        <v>1</v>
      </c>
      <c r="I165" s="217"/>
      <c r="J165" s="213"/>
      <c r="K165" s="213"/>
      <c r="L165" s="218"/>
      <c r="M165" s="219"/>
      <c r="N165" s="220"/>
      <c r="O165" s="220"/>
      <c r="P165" s="220"/>
      <c r="Q165" s="220"/>
      <c r="R165" s="220"/>
      <c r="S165" s="220"/>
      <c r="T165" s="221"/>
      <c r="AT165" s="222" t="s">
        <v>135</v>
      </c>
      <c r="AU165" s="222" t="s">
        <v>82</v>
      </c>
      <c r="AV165" s="14" t="s">
        <v>82</v>
      </c>
      <c r="AW165" s="14" t="s">
        <v>30</v>
      </c>
      <c r="AX165" s="14" t="s">
        <v>80</v>
      </c>
      <c r="AY165" s="222" t="s">
        <v>126</v>
      </c>
    </row>
    <row r="166" spans="1:65" s="2" customFormat="1" ht="24.2" customHeight="1">
      <c r="A166" s="34"/>
      <c r="B166" s="35"/>
      <c r="C166" s="223" t="s">
        <v>86</v>
      </c>
      <c r="D166" s="223" t="s">
        <v>206</v>
      </c>
      <c r="E166" s="224" t="s">
        <v>225</v>
      </c>
      <c r="F166" s="225" t="s">
        <v>226</v>
      </c>
      <c r="G166" s="226" t="s">
        <v>132</v>
      </c>
      <c r="H166" s="227">
        <v>1</v>
      </c>
      <c r="I166" s="228"/>
      <c r="J166" s="229">
        <f>ROUND(I166*H166,2)</f>
        <v>0</v>
      </c>
      <c r="K166" s="230"/>
      <c r="L166" s="231"/>
      <c r="M166" s="232" t="s">
        <v>1</v>
      </c>
      <c r="N166" s="233" t="s">
        <v>37</v>
      </c>
      <c r="O166" s="71"/>
      <c r="P166" s="197">
        <f>O166*H166</f>
        <v>0</v>
      </c>
      <c r="Q166" s="197">
        <v>0.0009</v>
      </c>
      <c r="R166" s="197">
        <f>Q166*H166</f>
        <v>0.0009</v>
      </c>
      <c r="S166" s="197">
        <v>0</v>
      </c>
      <c r="T166" s="198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99" t="s">
        <v>209</v>
      </c>
      <c r="AT166" s="199" t="s">
        <v>206</v>
      </c>
      <c r="AU166" s="199" t="s">
        <v>82</v>
      </c>
      <c r="AY166" s="17" t="s">
        <v>126</v>
      </c>
      <c r="BE166" s="200">
        <f>IF(N166="základní",J166,0)</f>
        <v>0</v>
      </c>
      <c r="BF166" s="200">
        <f>IF(N166="snížená",J166,0)</f>
        <v>0</v>
      </c>
      <c r="BG166" s="200">
        <f>IF(N166="zákl. přenesená",J166,0)</f>
        <v>0</v>
      </c>
      <c r="BH166" s="200">
        <f>IF(N166="sníž. přenesená",J166,0)</f>
        <v>0</v>
      </c>
      <c r="BI166" s="200">
        <f>IF(N166="nulová",J166,0)</f>
        <v>0</v>
      </c>
      <c r="BJ166" s="17" t="s">
        <v>80</v>
      </c>
      <c r="BK166" s="200">
        <f>ROUND(I166*H166,2)</f>
        <v>0</v>
      </c>
      <c r="BL166" s="17" t="s">
        <v>83</v>
      </c>
      <c r="BM166" s="199" t="s">
        <v>227</v>
      </c>
    </row>
    <row r="167" spans="1:65" s="2" customFormat="1" ht="24.2" customHeight="1">
      <c r="A167" s="34"/>
      <c r="B167" s="35"/>
      <c r="C167" s="187" t="s">
        <v>7</v>
      </c>
      <c r="D167" s="187" t="s">
        <v>129</v>
      </c>
      <c r="E167" s="188" t="s">
        <v>228</v>
      </c>
      <c r="F167" s="189" t="s">
        <v>229</v>
      </c>
      <c r="G167" s="190" t="s">
        <v>142</v>
      </c>
      <c r="H167" s="191">
        <v>0.006</v>
      </c>
      <c r="I167" s="192"/>
      <c r="J167" s="193">
        <f>ROUND(I167*H167,2)</f>
        <v>0</v>
      </c>
      <c r="K167" s="194"/>
      <c r="L167" s="39"/>
      <c r="M167" s="195" t="s">
        <v>1</v>
      </c>
      <c r="N167" s="196" t="s">
        <v>37</v>
      </c>
      <c r="O167" s="71"/>
      <c r="P167" s="197">
        <f>O167*H167</f>
        <v>0</v>
      </c>
      <c r="Q167" s="197">
        <v>0</v>
      </c>
      <c r="R167" s="197">
        <f>Q167*H167</f>
        <v>0</v>
      </c>
      <c r="S167" s="197">
        <v>0</v>
      </c>
      <c r="T167" s="198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99" t="s">
        <v>83</v>
      </c>
      <c r="AT167" s="199" t="s">
        <v>129</v>
      </c>
      <c r="AU167" s="199" t="s">
        <v>82</v>
      </c>
      <c r="AY167" s="17" t="s">
        <v>126</v>
      </c>
      <c r="BE167" s="200">
        <f>IF(N167="základní",J167,0)</f>
        <v>0</v>
      </c>
      <c r="BF167" s="200">
        <f>IF(N167="snížená",J167,0)</f>
        <v>0</v>
      </c>
      <c r="BG167" s="200">
        <f>IF(N167="zákl. přenesená",J167,0)</f>
        <v>0</v>
      </c>
      <c r="BH167" s="200">
        <f>IF(N167="sníž. přenesená",J167,0)</f>
        <v>0</v>
      </c>
      <c r="BI167" s="200">
        <f>IF(N167="nulová",J167,0)</f>
        <v>0</v>
      </c>
      <c r="BJ167" s="17" t="s">
        <v>80</v>
      </c>
      <c r="BK167" s="200">
        <f>ROUND(I167*H167,2)</f>
        <v>0</v>
      </c>
      <c r="BL167" s="17" t="s">
        <v>83</v>
      </c>
      <c r="BM167" s="199" t="s">
        <v>230</v>
      </c>
    </row>
    <row r="168" spans="1:65" s="2" customFormat="1" ht="33" customHeight="1">
      <c r="A168" s="34"/>
      <c r="B168" s="35"/>
      <c r="C168" s="187" t="s">
        <v>231</v>
      </c>
      <c r="D168" s="187" t="s">
        <v>129</v>
      </c>
      <c r="E168" s="188" t="s">
        <v>232</v>
      </c>
      <c r="F168" s="189" t="s">
        <v>233</v>
      </c>
      <c r="G168" s="190" t="s">
        <v>142</v>
      </c>
      <c r="H168" s="191">
        <v>0.006</v>
      </c>
      <c r="I168" s="192"/>
      <c r="J168" s="193">
        <f>ROUND(I168*H168,2)</f>
        <v>0</v>
      </c>
      <c r="K168" s="194"/>
      <c r="L168" s="39"/>
      <c r="M168" s="195" t="s">
        <v>1</v>
      </c>
      <c r="N168" s="196" t="s">
        <v>37</v>
      </c>
      <c r="O168" s="71"/>
      <c r="P168" s="197">
        <f>O168*H168</f>
        <v>0</v>
      </c>
      <c r="Q168" s="197">
        <v>0</v>
      </c>
      <c r="R168" s="197">
        <f>Q168*H168</f>
        <v>0</v>
      </c>
      <c r="S168" s="197">
        <v>0</v>
      </c>
      <c r="T168" s="198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99" t="s">
        <v>83</v>
      </c>
      <c r="AT168" s="199" t="s">
        <v>129</v>
      </c>
      <c r="AU168" s="199" t="s">
        <v>82</v>
      </c>
      <c r="AY168" s="17" t="s">
        <v>126</v>
      </c>
      <c r="BE168" s="200">
        <f>IF(N168="základní",J168,0)</f>
        <v>0</v>
      </c>
      <c r="BF168" s="200">
        <f>IF(N168="snížená",J168,0)</f>
        <v>0</v>
      </c>
      <c r="BG168" s="200">
        <f>IF(N168="zákl. přenesená",J168,0)</f>
        <v>0</v>
      </c>
      <c r="BH168" s="200">
        <f>IF(N168="sníž. přenesená",J168,0)</f>
        <v>0</v>
      </c>
      <c r="BI168" s="200">
        <f>IF(N168="nulová",J168,0)</f>
        <v>0</v>
      </c>
      <c r="BJ168" s="17" t="s">
        <v>80</v>
      </c>
      <c r="BK168" s="200">
        <f>ROUND(I168*H168,2)</f>
        <v>0</v>
      </c>
      <c r="BL168" s="17" t="s">
        <v>83</v>
      </c>
      <c r="BM168" s="199" t="s">
        <v>234</v>
      </c>
    </row>
    <row r="169" spans="2:63" s="12" customFormat="1" ht="22.9" customHeight="1">
      <c r="B169" s="171"/>
      <c r="C169" s="172"/>
      <c r="D169" s="173" t="s">
        <v>71</v>
      </c>
      <c r="E169" s="185" t="s">
        <v>235</v>
      </c>
      <c r="F169" s="185" t="s">
        <v>236</v>
      </c>
      <c r="G169" s="172"/>
      <c r="H169" s="172"/>
      <c r="I169" s="175"/>
      <c r="J169" s="186">
        <f>BK169</f>
        <v>0</v>
      </c>
      <c r="K169" s="172"/>
      <c r="L169" s="177"/>
      <c r="M169" s="178"/>
      <c r="N169" s="179"/>
      <c r="O169" s="179"/>
      <c r="P169" s="180">
        <f>SUM(P170:P174)</f>
        <v>0</v>
      </c>
      <c r="Q169" s="179"/>
      <c r="R169" s="180">
        <f>SUM(R170:R174)</f>
        <v>0.0002</v>
      </c>
      <c r="S169" s="179"/>
      <c r="T169" s="181">
        <f>SUM(T170:T174)</f>
        <v>0.0075</v>
      </c>
      <c r="AR169" s="182" t="s">
        <v>82</v>
      </c>
      <c r="AT169" s="183" t="s">
        <v>71</v>
      </c>
      <c r="AU169" s="183" t="s">
        <v>80</v>
      </c>
      <c r="AY169" s="182" t="s">
        <v>126</v>
      </c>
      <c r="BK169" s="184">
        <f>SUM(BK170:BK174)</f>
        <v>0</v>
      </c>
    </row>
    <row r="170" spans="1:65" s="2" customFormat="1" ht="24.2" customHeight="1">
      <c r="A170" s="34"/>
      <c r="B170" s="35"/>
      <c r="C170" s="187" t="s">
        <v>237</v>
      </c>
      <c r="D170" s="187" t="s">
        <v>129</v>
      </c>
      <c r="E170" s="188" t="s">
        <v>238</v>
      </c>
      <c r="F170" s="189" t="s">
        <v>239</v>
      </c>
      <c r="G170" s="190" t="s">
        <v>132</v>
      </c>
      <c r="H170" s="191">
        <v>1</v>
      </c>
      <c r="I170" s="192"/>
      <c r="J170" s="193">
        <f>ROUND(I170*H170,2)</f>
        <v>0</v>
      </c>
      <c r="K170" s="194"/>
      <c r="L170" s="39"/>
      <c r="M170" s="195" t="s">
        <v>1</v>
      </c>
      <c r="N170" s="196" t="s">
        <v>37</v>
      </c>
      <c r="O170" s="71"/>
      <c r="P170" s="197">
        <f>O170*H170</f>
        <v>0</v>
      </c>
      <c r="Q170" s="197">
        <v>0</v>
      </c>
      <c r="R170" s="197">
        <f>Q170*H170</f>
        <v>0</v>
      </c>
      <c r="S170" s="197">
        <v>0.0075</v>
      </c>
      <c r="T170" s="198">
        <f>S170*H170</f>
        <v>0.0075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99" t="s">
        <v>83</v>
      </c>
      <c r="AT170" s="199" t="s">
        <v>129</v>
      </c>
      <c r="AU170" s="199" t="s">
        <v>82</v>
      </c>
      <c r="AY170" s="17" t="s">
        <v>126</v>
      </c>
      <c r="BE170" s="200">
        <f>IF(N170="základní",J170,0)</f>
        <v>0</v>
      </c>
      <c r="BF170" s="200">
        <f>IF(N170="snížená",J170,0)</f>
        <v>0</v>
      </c>
      <c r="BG170" s="200">
        <f>IF(N170="zákl. přenesená",J170,0)</f>
        <v>0</v>
      </c>
      <c r="BH170" s="200">
        <f>IF(N170="sníž. přenesená",J170,0)</f>
        <v>0</v>
      </c>
      <c r="BI170" s="200">
        <f>IF(N170="nulová",J170,0)</f>
        <v>0</v>
      </c>
      <c r="BJ170" s="17" t="s">
        <v>80</v>
      </c>
      <c r="BK170" s="200">
        <f>ROUND(I170*H170,2)</f>
        <v>0</v>
      </c>
      <c r="BL170" s="17" t="s">
        <v>83</v>
      </c>
      <c r="BM170" s="199" t="s">
        <v>240</v>
      </c>
    </row>
    <row r="171" spans="1:65" s="2" customFormat="1" ht="16.5" customHeight="1">
      <c r="A171" s="34"/>
      <c r="B171" s="35"/>
      <c r="C171" s="187" t="s">
        <v>241</v>
      </c>
      <c r="D171" s="187" t="s">
        <v>129</v>
      </c>
      <c r="E171" s="188" t="s">
        <v>242</v>
      </c>
      <c r="F171" s="189" t="s">
        <v>243</v>
      </c>
      <c r="G171" s="190" t="s">
        <v>132</v>
      </c>
      <c r="H171" s="191">
        <v>1</v>
      </c>
      <c r="I171" s="192"/>
      <c r="J171" s="193">
        <f>ROUND(I171*H171,2)</f>
        <v>0</v>
      </c>
      <c r="K171" s="194"/>
      <c r="L171" s="39"/>
      <c r="M171" s="195" t="s">
        <v>1</v>
      </c>
      <c r="N171" s="196" t="s">
        <v>37</v>
      </c>
      <c r="O171" s="71"/>
      <c r="P171" s="197">
        <f>O171*H171</f>
        <v>0</v>
      </c>
      <c r="Q171" s="197">
        <v>0</v>
      </c>
      <c r="R171" s="197">
        <f>Q171*H171</f>
        <v>0</v>
      </c>
      <c r="S171" s="197">
        <v>0</v>
      </c>
      <c r="T171" s="198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99" t="s">
        <v>83</v>
      </c>
      <c r="AT171" s="199" t="s">
        <v>129</v>
      </c>
      <c r="AU171" s="199" t="s">
        <v>82</v>
      </c>
      <c r="AY171" s="17" t="s">
        <v>126</v>
      </c>
      <c r="BE171" s="200">
        <f>IF(N171="základní",J171,0)</f>
        <v>0</v>
      </c>
      <c r="BF171" s="200">
        <f>IF(N171="snížená",J171,0)</f>
        <v>0</v>
      </c>
      <c r="BG171" s="200">
        <f>IF(N171="zákl. přenesená",J171,0)</f>
        <v>0</v>
      </c>
      <c r="BH171" s="200">
        <f>IF(N171="sníž. přenesená",J171,0)</f>
        <v>0</v>
      </c>
      <c r="BI171" s="200">
        <f>IF(N171="nulová",J171,0)</f>
        <v>0</v>
      </c>
      <c r="BJ171" s="17" t="s">
        <v>80</v>
      </c>
      <c r="BK171" s="200">
        <f>ROUND(I171*H171,2)</f>
        <v>0</v>
      </c>
      <c r="BL171" s="17" t="s">
        <v>83</v>
      </c>
      <c r="BM171" s="199" t="s">
        <v>244</v>
      </c>
    </row>
    <row r="172" spans="2:51" s="13" customFormat="1" ht="11.25">
      <c r="B172" s="201"/>
      <c r="C172" s="202"/>
      <c r="D172" s="203" t="s">
        <v>135</v>
      </c>
      <c r="E172" s="204" t="s">
        <v>1</v>
      </c>
      <c r="F172" s="205" t="s">
        <v>245</v>
      </c>
      <c r="G172" s="202"/>
      <c r="H172" s="204" t="s">
        <v>1</v>
      </c>
      <c r="I172" s="206"/>
      <c r="J172" s="202"/>
      <c r="K172" s="202"/>
      <c r="L172" s="207"/>
      <c r="M172" s="208"/>
      <c r="N172" s="209"/>
      <c r="O172" s="209"/>
      <c r="P172" s="209"/>
      <c r="Q172" s="209"/>
      <c r="R172" s="209"/>
      <c r="S172" s="209"/>
      <c r="T172" s="210"/>
      <c r="AT172" s="211" t="s">
        <v>135</v>
      </c>
      <c r="AU172" s="211" t="s">
        <v>82</v>
      </c>
      <c r="AV172" s="13" t="s">
        <v>80</v>
      </c>
      <c r="AW172" s="13" t="s">
        <v>30</v>
      </c>
      <c r="AX172" s="13" t="s">
        <v>72</v>
      </c>
      <c r="AY172" s="211" t="s">
        <v>126</v>
      </c>
    </row>
    <row r="173" spans="2:51" s="14" customFormat="1" ht="11.25">
      <c r="B173" s="212"/>
      <c r="C173" s="213"/>
      <c r="D173" s="203" t="s">
        <v>135</v>
      </c>
      <c r="E173" s="214" t="s">
        <v>1</v>
      </c>
      <c r="F173" s="215" t="s">
        <v>80</v>
      </c>
      <c r="G173" s="213"/>
      <c r="H173" s="216">
        <v>1</v>
      </c>
      <c r="I173" s="217"/>
      <c r="J173" s="213"/>
      <c r="K173" s="213"/>
      <c r="L173" s="218"/>
      <c r="M173" s="219"/>
      <c r="N173" s="220"/>
      <c r="O173" s="220"/>
      <c r="P173" s="220"/>
      <c r="Q173" s="220"/>
      <c r="R173" s="220"/>
      <c r="S173" s="220"/>
      <c r="T173" s="221"/>
      <c r="AT173" s="222" t="s">
        <v>135</v>
      </c>
      <c r="AU173" s="222" t="s">
        <v>82</v>
      </c>
      <c r="AV173" s="14" t="s">
        <v>82</v>
      </c>
      <c r="AW173" s="14" t="s">
        <v>30</v>
      </c>
      <c r="AX173" s="14" t="s">
        <v>80</v>
      </c>
      <c r="AY173" s="222" t="s">
        <v>126</v>
      </c>
    </row>
    <row r="174" spans="1:65" s="2" customFormat="1" ht="21.75" customHeight="1">
      <c r="A174" s="34"/>
      <c r="B174" s="35"/>
      <c r="C174" s="223" t="s">
        <v>246</v>
      </c>
      <c r="D174" s="223" t="s">
        <v>206</v>
      </c>
      <c r="E174" s="224" t="s">
        <v>247</v>
      </c>
      <c r="F174" s="225" t="s">
        <v>248</v>
      </c>
      <c r="G174" s="226" t="s">
        <v>132</v>
      </c>
      <c r="H174" s="227">
        <v>1</v>
      </c>
      <c r="I174" s="228"/>
      <c r="J174" s="229">
        <f>ROUND(I174*H174,2)</f>
        <v>0</v>
      </c>
      <c r="K174" s="230"/>
      <c r="L174" s="231"/>
      <c r="M174" s="232" t="s">
        <v>1</v>
      </c>
      <c r="N174" s="233" t="s">
        <v>37</v>
      </c>
      <c r="O174" s="71"/>
      <c r="P174" s="197">
        <f>O174*H174</f>
        <v>0</v>
      </c>
      <c r="Q174" s="197">
        <v>0.0002</v>
      </c>
      <c r="R174" s="197">
        <f>Q174*H174</f>
        <v>0.0002</v>
      </c>
      <c r="S174" s="197">
        <v>0</v>
      </c>
      <c r="T174" s="198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99" t="s">
        <v>209</v>
      </c>
      <c r="AT174" s="199" t="s">
        <v>206</v>
      </c>
      <c r="AU174" s="199" t="s">
        <v>82</v>
      </c>
      <c r="AY174" s="17" t="s">
        <v>126</v>
      </c>
      <c r="BE174" s="200">
        <f>IF(N174="základní",J174,0)</f>
        <v>0</v>
      </c>
      <c r="BF174" s="200">
        <f>IF(N174="snížená",J174,0)</f>
        <v>0</v>
      </c>
      <c r="BG174" s="200">
        <f>IF(N174="zákl. přenesená",J174,0)</f>
        <v>0</v>
      </c>
      <c r="BH174" s="200">
        <f>IF(N174="sníž. přenesená",J174,0)</f>
        <v>0</v>
      </c>
      <c r="BI174" s="200">
        <f>IF(N174="nulová",J174,0)</f>
        <v>0</v>
      </c>
      <c r="BJ174" s="17" t="s">
        <v>80</v>
      </c>
      <c r="BK174" s="200">
        <f>ROUND(I174*H174,2)</f>
        <v>0</v>
      </c>
      <c r="BL174" s="17" t="s">
        <v>83</v>
      </c>
      <c r="BM174" s="199" t="s">
        <v>249</v>
      </c>
    </row>
    <row r="175" spans="2:63" s="12" customFormat="1" ht="22.9" customHeight="1">
      <c r="B175" s="171"/>
      <c r="C175" s="172"/>
      <c r="D175" s="173" t="s">
        <v>71</v>
      </c>
      <c r="E175" s="185" t="s">
        <v>250</v>
      </c>
      <c r="F175" s="185" t="s">
        <v>251</v>
      </c>
      <c r="G175" s="172"/>
      <c r="H175" s="172"/>
      <c r="I175" s="175"/>
      <c r="J175" s="186">
        <f>BK175</f>
        <v>0</v>
      </c>
      <c r="K175" s="172"/>
      <c r="L175" s="177"/>
      <c r="M175" s="178"/>
      <c r="N175" s="179"/>
      <c r="O175" s="179"/>
      <c r="P175" s="180">
        <f>SUM(P176:P177)</f>
        <v>0</v>
      </c>
      <c r="Q175" s="179"/>
      <c r="R175" s="180">
        <f>SUM(R176:R177)</f>
        <v>0</v>
      </c>
      <c r="S175" s="179"/>
      <c r="T175" s="181">
        <f>SUM(T176:T177)</f>
        <v>0.0072</v>
      </c>
      <c r="AR175" s="182" t="s">
        <v>82</v>
      </c>
      <c r="AT175" s="183" t="s">
        <v>71</v>
      </c>
      <c r="AU175" s="183" t="s">
        <v>80</v>
      </c>
      <c r="AY175" s="182" t="s">
        <v>126</v>
      </c>
      <c r="BK175" s="184">
        <f>SUM(BK176:BK177)</f>
        <v>0</v>
      </c>
    </row>
    <row r="176" spans="1:65" s="2" customFormat="1" ht="24.2" customHeight="1">
      <c r="A176" s="34"/>
      <c r="B176" s="35"/>
      <c r="C176" s="187" t="s">
        <v>252</v>
      </c>
      <c r="D176" s="187" t="s">
        <v>129</v>
      </c>
      <c r="E176" s="188" t="s">
        <v>253</v>
      </c>
      <c r="F176" s="189" t="s">
        <v>254</v>
      </c>
      <c r="G176" s="190" t="s">
        <v>132</v>
      </c>
      <c r="H176" s="191">
        <v>4</v>
      </c>
      <c r="I176" s="192"/>
      <c r="J176" s="193">
        <f>ROUND(I176*H176,2)</f>
        <v>0</v>
      </c>
      <c r="K176" s="194"/>
      <c r="L176" s="39"/>
      <c r="M176" s="195" t="s">
        <v>1</v>
      </c>
      <c r="N176" s="196" t="s">
        <v>37</v>
      </c>
      <c r="O176" s="71"/>
      <c r="P176" s="197">
        <f>O176*H176</f>
        <v>0</v>
      </c>
      <c r="Q176" s="197">
        <v>0</v>
      </c>
      <c r="R176" s="197">
        <f>Q176*H176</f>
        <v>0</v>
      </c>
      <c r="S176" s="197">
        <v>0.0018</v>
      </c>
      <c r="T176" s="198">
        <f>S176*H176</f>
        <v>0.0072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99" t="s">
        <v>83</v>
      </c>
      <c r="AT176" s="199" t="s">
        <v>129</v>
      </c>
      <c r="AU176" s="199" t="s">
        <v>82</v>
      </c>
      <c r="AY176" s="17" t="s">
        <v>126</v>
      </c>
      <c r="BE176" s="200">
        <f>IF(N176="základní",J176,0)</f>
        <v>0</v>
      </c>
      <c r="BF176" s="200">
        <f>IF(N176="snížená",J176,0)</f>
        <v>0</v>
      </c>
      <c r="BG176" s="200">
        <f>IF(N176="zákl. přenesená",J176,0)</f>
        <v>0</v>
      </c>
      <c r="BH176" s="200">
        <f>IF(N176="sníž. přenesená",J176,0)</f>
        <v>0</v>
      </c>
      <c r="BI176" s="200">
        <f>IF(N176="nulová",J176,0)</f>
        <v>0</v>
      </c>
      <c r="BJ176" s="17" t="s">
        <v>80</v>
      </c>
      <c r="BK176" s="200">
        <f>ROUND(I176*H176,2)</f>
        <v>0</v>
      </c>
      <c r="BL176" s="17" t="s">
        <v>83</v>
      </c>
      <c r="BM176" s="199" t="s">
        <v>255</v>
      </c>
    </row>
    <row r="177" spans="1:65" s="2" customFormat="1" ht="24.2" customHeight="1">
      <c r="A177" s="34"/>
      <c r="B177" s="35"/>
      <c r="C177" s="187" t="s">
        <v>256</v>
      </c>
      <c r="D177" s="187" t="s">
        <v>129</v>
      </c>
      <c r="E177" s="188" t="s">
        <v>257</v>
      </c>
      <c r="F177" s="189" t="s">
        <v>258</v>
      </c>
      <c r="G177" s="190" t="s">
        <v>132</v>
      </c>
      <c r="H177" s="191">
        <v>4</v>
      </c>
      <c r="I177" s="192"/>
      <c r="J177" s="193">
        <f>ROUND(I177*H177,2)</f>
        <v>0</v>
      </c>
      <c r="K177" s="194"/>
      <c r="L177" s="39"/>
      <c r="M177" s="195" t="s">
        <v>1</v>
      </c>
      <c r="N177" s="196" t="s">
        <v>37</v>
      </c>
      <c r="O177" s="71"/>
      <c r="P177" s="197">
        <f>O177*H177</f>
        <v>0</v>
      </c>
      <c r="Q177" s="197">
        <v>0</v>
      </c>
      <c r="R177" s="197">
        <f>Q177*H177</f>
        <v>0</v>
      </c>
      <c r="S177" s="197">
        <v>0</v>
      </c>
      <c r="T177" s="198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99" t="s">
        <v>83</v>
      </c>
      <c r="AT177" s="199" t="s">
        <v>129</v>
      </c>
      <c r="AU177" s="199" t="s">
        <v>82</v>
      </c>
      <c r="AY177" s="17" t="s">
        <v>126</v>
      </c>
      <c r="BE177" s="200">
        <f>IF(N177="základní",J177,0)</f>
        <v>0</v>
      </c>
      <c r="BF177" s="200">
        <f>IF(N177="snížená",J177,0)</f>
        <v>0</v>
      </c>
      <c r="BG177" s="200">
        <f>IF(N177="zákl. přenesená",J177,0)</f>
        <v>0</v>
      </c>
      <c r="BH177" s="200">
        <f>IF(N177="sníž. přenesená",J177,0)</f>
        <v>0</v>
      </c>
      <c r="BI177" s="200">
        <f>IF(N177="nulová",J177,0)</f>
        <v>0</v>
      </c>
      <c r="BJ177" s="17" t="s">
        <v>80</v>
      </c>
      <c r="BK177" s="200">
        <f>ROUND(I177*H177,2)</f>
        <v>0</v>
      </c>
      <c r="BL177" s="17" t="s">
        <v>83</v>
      </c>
      <c r="BM177" s="199" t="s">
        <v>259</v>
      </c>
    </row>
    <row r="178" spans="2:63" s="12" customFormat="1" ht="22.9" customHeight="1">
      <c r="B178" s="171"/>
      <c r="C178" s="172"/>
      <c r="D178" s="173" t="s">
        <v>71</v>
      </c>
      <c r="E178" s="185" t="s">
        <v>260</v>
      </c>
      <c r="F178" s="185" t="s">
        <v>261</v>
      </c>
      <c r="G178" s="172"/>
      <c r="H178" s="172"/>
      <c r="I178" s="175"/>
      <c r="J178" s="186">
        <f>BK178</f>
        <v>0</v>
      </c>
      <c r="K178" s="172"/>
      <c r="L178" s="177"/>
      <c r="M178" s="178"/>
      <c r="N178" s="179"/>
      <c r="O178" s="179"/>
      <c r="P178" s="180">
        <f>SUM(P179:P195)</f>
        <v>0</v>
      </c>
      <c r="Q178" s="179"/>
      <c r="R178" s="180">
        <f>SUM(R179:R195)</f>
        <v>0.0068688</v>
      </c>
      <c r="S178" s="179"/>
      <c r="T178" s="181">
        <f>SUM(T179:T195)</f>
        <v>0.270005</v>
      </c>
      <c r="AR178" s="182" t="s">
        <v>82</v>
      </c>
      <c r="AT178" s="183" t="s">
        <v>71</v>
      </c>
      <c r="AU178" s="183" t="s">
        <v>80</v>
      </c>
      <c r="AY178" s="182" t="s">
        <v>126</v>
      </c>
      <c r="BK178" s="184">
        <f>SUM(BK179:BK195)</f>
        <v>0</v>
      </c>
    </row>
    <row r="179" spans="1:65" s="2" customFormat="1" ht="24.2" customHeight="1">
      <c r="A179" s="34"/>
      <c r="B179" s="35"/>
      <c r="C179" s="187" t="s">
        <v>262</v>
      </c>
      <c r="D179" s="187" t="s">
        <v>129</v>
      </c>
      <c r="E179" s="188" t="s">
        <v>263</v>
      </c>
      <c r="F179" s="189" t="s">
        <v>264</v>
      </c>
      <c r="G179" s="190" t="s">
        <v>265</v>
      </c>
      <c r="H179" s="191">
        <v>31.8</v>
      </c>
      <c r="I179" s="192"/>
      <c r="J179" s="193">
        <f>ROUND(I179*H179,2)</f>
        <v>0</v>
      </c>
      <c r="K179" s="194"/>
      <c r="L179" s="39"/>
      <c r="M179" s="195" t="s">
        <v>1</v>
      </c>
      <c r="N179" s="196" t="s">
        <v>37</v>
      </c>
      <c r="O179" s="71"/>
      <c r="P179" s="197">
        <f>O179*H179</f>
        <v>0</v>
      </c>
      <c r="Q179" s="197">
        <v>0</v>
      </c>
      <c r="R179" s="197">
        <f>Q179*H179</f>
        <v>0</v>
      </c>
      <c r="S179" s="197">
        <v>0.001</v>
      </c>
      <c r="T179" s="198">
        <f>S179*H179</f>
        <v>0.0318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99" t="s">
        <v>83</v>
      </c>
      <c r="AT179" s="199" t="s">
        <v>129</v>
      </c>
      <c r="AU179" s="199" t="s">
        <v>82</v>
      </c>
      <c r="AY179" s="17" t="s">
        <v>126</v>
      </c>
      <c r="BE179" s="200">
        <f>IF(N179="základní",J179,0)</f>
        <v>0</v>
      </c>
      <c r="BF179" s="200">
        <f>IF(N179="snížená",J179,0)</f>
        <v>0</v>
      </c>
      <c r="BG179" s="200">
        <f>IF(N179="zákl. přenesená",J179,0)</f>
        <v>0</v>
      </c>
      <c r="BH179" s="200">
        <f>IF(N179="sníž. přenesená",J179,0)</f>
        <v>0</v>
      </c>
      <c r="BI179" s="200">
        <f>IF(N179="nulová",J179,0)</f>
        <v>0</v>
      </c>
      <c r="BJ179" s="17" t="s">
        <v>80</v>
      </c>
      <c r="BK179" s="200">
        <f>ROUND(I179*H179,2)</f>
        <v>0</v>
      </c>
      <c r="BL179" s="17" t="s">
        <v>83</v>
      </c>
      <c r="BM179" s="199" t="s">
        <v>266</v>
      </c>
    </row>
    <row r="180" spans="2:51" s="13" customFormat="1" ht="11.25">
      <c r="B180" s="201"/>
      <c r="C180" s="202"/>
      <c r="D180" s="203" t="s">
        <v>135</v>
      </c>
      <c r="E180" s="204" t="s">
        <v>1</v>
      </c>
      <c r="F180" s="205" t="s">
        <v>267</v>
      </c>
      <c r="G180" s="202"/>
      <c r="H180" s="204" t="s">
        <v>1</v>
      </c>
      <c r="I180" s="206"/>
      <c r="J180" s="202"/>
      <c r="K180" s="202"/>
      <c r="L180" s="207"/>
      <c r="M180" s="208"/>
      <c r="N180" s="209"/>
      <c r="O180" s="209"/>
      <c r="P180" s="209"/>
      <c r="Q180" s="209"/>
      <c r="R180" s="209"/>
      <c r="S180" s="209"/>
      <c r="T180" s="210"/>
      <c r="AT180" s="211" t="s">
        <v>135</v>
      </c>
      <c r="AU180" s="211" t="s">
        <v>82</v>
      </c>
      <c r="AV180" s="13" t="s">
        <v>80</v>
      </c>
      <c r="AW180" s="13" t="s">
        <v>30</v>
      </c>
      <c r="AX180" s="13" t="s">
        <v>72</v>
      </c>
      <c r="AY180" s="211" t="s">
        <v>126</v>
      </c>
    </row>
    <row r="181" spans="2:51" s="14" customFormat="1" ht="11.25">
      <c r="B181" s="212"/>
      <c r="C181" s="213"/>
      <c r="D181" s="203" t="s">
        <v>135</v>
      </c>
      <c r="E181" s="214" t="s">
        <v>1</v>
      </c>
      <c r="F181" s="215" t="s">
        <v>268</v>
      </c>
      <c r="G181" s="213"/>
      <c r="H181" s="216">
        <v>14.5</v>
      </c>
      <c r="I181" s="217"/>
      <c r="J181" s="213"/>
      <c r="K181" s="213"/>
      <c r="L181" s="218"/>
      <c r="M181" s="219"/>
      <c r="N181" s="220"/>
      <c r="O181" s="220"/>
      <c r="P181" s="220"/>
      <c r="Q181" s="220"/>
      <c r="R181" s="220"/>
      <c r="S181" s="220"/>
      <c r="T181" s="221"/>
      <c r="AT181" s="222" t="s">
        <v>135</v>
      </c>
      <c r="AU181" s="222" t="s">
        <v>82</v>
      </c>
      <c r="AV181" s="14" t="s">
        <v>82</v>
      </c>
      <c r="AW181" s="14" t="s">
        <v>30</v>
      </c>
      <c r="AX181" s="14" t="s">
        <v>72</v>
      </c>
      <c r="AY181" s="222" t="s">
        <v>126</v>
      </c>
    </row>
    <row r="182" spans="2:51" s="13" customFormat="1" ht="11.25">
      <c r="B182" s="201"/>
      <c r="C182" s="202"/>
      <c r="D182" s="203" t="s">
        <v>135</v>
      </c>
      <c r="E182" s="204" t="s">
        <v>1</v>
      </c>
      <c r="F182" s="205" t="s">
        <v>269</v>
      </c>
      <c r="G182" s="202"/>
      <c r="H182" s="204" t="s">
        <v>1</v>
      </c>
      <c r="I182" s="206"/>
      <c r="J182" s="202"/>
      <c r="K182" s="202"/>
      <c r="L182" s="207"/>
      <c r="M182" s="208"/>
      <c r="N182" s="209"/>
      <c r="O182" s="209"/>
      <c r="P182" s="209"/>
      <c r="Q182" s="209"/>
      <c r="R182" s="209"/>
      <c r="S182" s="209"/>
      <c r="T182" s="210"/>
      <c r="AT182" s="211" t="s">
        <v>135</v>
      </c>
      <c r="AU182" s="211" t="s">
        <v>82</v>
      </c>
      <c r="AV182" s="13" t="s">
        <v>80</v>
      </c>
      <c r="AW182" s="13" t="s">
        <v>30</v>
      </c>
      <c r="AX182" s="13" t="s">
        <v>72</v>
      </c>
      <c r="AY182" s="211" t="s">
        <v>126</v>
      </c>
    </row>
    <row r="183" spans="2:51" s="14" customFormat="1" ht="11.25">
      <c r="B183" s="212"/>
      <c r="C183" s="213"/>
      <c r="D183" s="203" t="s">
        <v>135</v>
      </c>
      <c r="E183" s="214" t="s">
        <v>1</v>
      </c>
      <c r="F183" s="215" t="s">
        <v>270</v>
      </c>
      <c r="G183" s="213"/>
      <c r="H183" s="216">
        <v>17.299999999999997</v>
      </c>
      <c r="I183" s="217"/>
      <c r="J183" s="213"/>
      <c r="K183" s="213"/>
      <c r="L183" s="218"/>
      <c r="M183" s="219"/>
      <c r="N183" s="220"/>
      <c r="O183" s="220"/>
      <c r="P183" s="220"/>
      <c r="Q183" s="220"/>
      <c r="R183" s="220"/>
      <c r="S183" s="220"/>
      <c r="T183" s="221"/>
      <c r="AT183" s="222" t="s">
        <v>135</v>
      </c>
      <c r="AU183" s="222" t="s">
        <v>82</v>
      </c>
      <c r="AV183" s="14" t="s">
        <v>82</v>
      </c>
      <c r="AW183" s="14" t="s">
        <v>30</v>
      </c>
      <c r="AX183" s="14" t="s">
        <v>72</v>
      </c>
      <c r="AY183" s="222" t="s">
        <v>126</v>
      </c>
    </row>
    <row r="184" spans="2:51" s="15" customFormat="1" ht="11.25">
      <c r="B184" s="234"/>
      <c r="C184" s="235"/>
      <c r="D184" s="203" t="s">
        <v>135</v>
      </c>
      <c r="E184" s="236" t="s">
        <v>1</v>
      </c>
      <c r="F184" s="237" t="s">
        <v>271</v>
      </c>
      <c r="G184" s="235"/>
      <c r="H184" s="238">
        <v>31.799999999999997</v>
      </c>
      <c r="I184" s="239"/>
      <c r="J184" s="235"/>
      <c r="K184" s="235"/>
      <c r="L184" s="240"/>
      <c r="M184" s="241"/>
      <c r="N184" s="242"/>
      <c r="O184" s="242"/>
      <c r="P184" s="242"/>
      <c r="Q184" s="242"/>
      <c r="R184" s="242"/>
      <c r="S184" s="242"/>
      <c r="T184" s="243"/>
      <c r="AT184" s="244" t="s">
        <v>135</v>
      </c>
      <c r="AU184" s="244" t="s">
        <v>82</v>
      </c>
      <c r="AV184" s="15" t="s">
        <v>133</v>
      </c>
      <c r="AW184" s="15" t="s">
        <v>30</v>
      </c>
      <c r="AX184" s="15" t="s">
        <v>80</v>
      </c>
      <c r="AY184" s="244" t="s">
        <v>126</v>
      </c>
    </row>
    <row r="185" spans="1:65" s="2" customFormat="1" ht="16.5" customHeight="1">
      <c r="A185" s="34"/>
      <c r="B185" s="35"/>
      <c r="C185" s="187" t="s">
        <v>272</v>
      </c>
      <c r="D185" s="187" t="s">
        <v>129</v>
      </c>
      <c r="E185" s="188" t="s">
        <v>273</v>
      </c>
      <c r="F185" s="189" t="s">
        <v>274</v>
      </c>
      <c r="G185" s="190" t="s">
        <v>265</v>
      </c>
      <c r="H185" s="191">
        <v>31.8</v>
      </c>
      <c r="I185" s="192"/>
      <c r="J185" s="193">
        <f>ROUND(I185*H185,2)</f>
        <v>0</v>
      </c>
      <c r="K185" s="194"/>
      <c r="L185" s="39"/>
      <c r="M185" s="195" t="s">
        <v>1</v>
      </c>
      <c r="N185" s="196" t="s">
        <v>37</v>
      </c>
      <c r="O185" s="71"/>
      <c r="P185" s="197">
        <f>O185*H185</f>
        <v>0</v>
      </c>
      <c r="Q185" s="197">
        <v>0</v>
      </c>
      <c r="R185" s="197">
        <f>Q185*H185</f>
        <v>0</v>
      </c>
      <c r="S185" s="197">
        <v>0</v>
      </c>
      <c r="T185" s="198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99" t="s">
        <v>83</v>
      </c>
      <c r="AT185" s="199" t="s">
        <v>129</v>
      </c>
      <c r="AU185" s="199" t="s">
        <v>82</v>
      </c>
      <c r="AY185" s="17" t="s">
        <v>126</v>
      </c>
      <c r="BE185" s="200">
        <f>IF(N185="základní",J185,0)</f>
        <v>0</v>
      </c>
      <c r="BF185" s="200">
        <f>IF(N185="snížená",J185,0)</f>
        <v>0</v>
      </c>
      <c r="BG185" s="200">
        <f>IF(N185="zákl. přenesená",J185,0)</f>
        <v>0</v>
      </c>
      <c r="BH185" s="200">
        <f>IF(N185="sníž. přenesená",J185,0)</f>
        <v>0</v>
      </c>
      <c r="BI185" s="200">
        <f>IF(N185="nulová",J185,0)</f>
        <v>0</v>
      </c>
      <c r="BJ185" s="17" t="s">
        <v>80</v>
      </c>
      <c r="BK185" s="200">
        <f>ROUND(I185*H185,2)</f>
        <v>0</v>
      </c>
      <c r="BL185" s="17" t="s">
        <v>83</v>
      </c>
      <c r="BM185" s="199" t="s">
        <v>275</v>
      </c>
    </row>
    <row r="186" spans="1:65" s="2" customFormat="1" ht="16.5" customHeight="1">
      <c r="A186" s="34"/>
      <c r="B186" s="35"/>
      <c r="C186" s="223" t="s">
        <v>276</v>
      </c>
      <c r="D186" s="223" t="s">
        <v>206</v>
      </c>
      <c r="E186" s="224" t="s">
        <v>277</v>
      </c>
      <c r="F186" s="225" t="s">
        <v>278</v>
      </c>
      <c r="G186" s="226" t="s">
        <v>265</v>
      </c>
      <c r="H186" s="227">
        <v>34.344</v>
      </c>
      <c r="I186" s="228"/>
      <c r="J186" s="229">
        <f>ROUND(I186*H186,2)</f>
        <v>0</v>
      </c>
      <c r="K186" s="230"/>
      <c r="L186" s="231"/>
      <c r="M186" s="232" t="s">
        <v>1</v>
      </c>
      <c r="N186" s="233" t="s">
        <v>37</v>
      </c>
      <c r="O186" s="71"/>
      <c r="P186" s="197">
        <f>O186*H186</f>
        <v>0</v>
      </c>
      <c r="Q186" s="197">
        <v>0.0002</v>
      </c>
      <c r="R186" s="197">
        <f>Q186*H186</f>
        <v>0.0068688</v>
      </c>
      <c r="S186" s="197">
        <v>0</v>
      </c>
      <c r="T186" s="198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99" t="s">
        <v>209</v>
      </c>
      <c r="AT186" s="199" t="s">
        <v>206</v>
      </c>
      <c r="AU186" s="199" t="s">
        <v>82</v>
      </c>
      <c r="AY186" s="17" t="s">
        <v>126</v>
      </c>
      <c r="BE186" s="200">
        <f>IF(N186="základní",J186,0)</f>
        <v>0</v>
      </c>
      <c r="BF186" s="200">
        <f>IF(N186="snížená",J186,0)</f>
        <v>0</v>
      </c>
      <c r="BG186" s="200">
        <f>IF(N186="zákl. přenesená",J186,0)</f>
        <v>0</v>
      </c>
      <c r="BH186" s="200">
        <f>IF(N186="sníž. přenesená",J186,0)</f>
        <v>0</v>
      </c>
      <c r="BI186" s="200">
        <f>IF(N186="nulová",J186,0)</f>
        <v>0</v>
      </c>
      <c r="BJ186" s="17" t="s">
        <v>80</v>
      </c>
      <c r="BK186" s="200">
        <f>ROUND(I186*H186,2)</f>
        <v>0</v>
      </c>
      <c r="BL186" s="17" t="s">
        <v>83</v>
      </c>
      <c r="BM186" s="199" t="s">
        <v>279</v>
      </c>
    </row>
    <row r="187" spans="2:51" s="14" customFormat="1" ht="11.25">
      <c r="B187" s="212"/>
      <c r="C187" s="213"/>
      <c r="D187" s="203" t="s">
        <v>135</v>
      </c>
      <c r="E187" s="213"/>
      <c r="F187" s="215" t="s">
        <v>280</v>
      </c>
      <c r="G187" s="213"/>
      <c r="H187" s="216">
        <v>34.344</v>
      </c>
      <c r="I187" s="217"/>
      <c r="J187" s="213"/>
      <c r="K187" s="213"/>
      <c r="L187" s="218"/>
      <c r="M187" s="219"/>
      <c r="N187" s="220"/>
      <c r="O187" s="220"/>
      <c r="P187" s="220"/>
      <c r="Q187" s="220"/>
      <c r="R187" s="220"/>
      <c r="S187" s="220"/>
      <c r="T187" s="221"/>
      <c r="AT187" s="222" t="s">
        <v>135</v>
      </c>
      <c r="AU187" s="222" t="s">
        <v>82</v>
      </c>
      <c r="AV187" s="14" t="s">
        <v>82</v>
      </c>
      <c r="AW187" s="14" t="s">
        <v>4</v>
      </c>
      <c r="AX187" s="14" t="s">
        <v>80</v>
      </c>
      <c r="AY187" s="222" t="s">
        <v>126</v>
      </c>
    </row>
    <row r="188" spans="1:65" s="2" customFormat="1" ht="16.5" customHeight="1">
      <c r="A188" s="34"/>
      <c r="B188" s="35"/>
      <c r="C188" s="187" t="s">
        <v>281</v>
      </c>
      <c r="D188" s="187" t="s">
        <v>129</v>
      </c>
      <c r="E188" s="188" t="s">
        <v>282</v>
      </c>
      <c r="F188" s="189" t="s">
        <v>283</v>
      </c>
      <c r="G188" s="190" t="s">
        <v>284</v>
      </c>
      <c r="H188" s="191">
        <v>33.55</v>
      </c>
      <c r="I188" s="192"/>
      <c r="J188" s="193">
        <f>ROUND(I188*H188,2)</f>
        <v>0</v>
      </c>
      <c r="K188" s="194"/>
      <c r="L188" s="39"/>
      <c r="M188" s="195" t="s">
        <v>1</v>
      </c>
      <c r="N188" s="196" t="s">
        <v>37</v>
      </c>
      <c r="O188" s="71"/>
      <c r="P188" s="197">
        <f>O188*H188</f>
        <v>0</v>
      </c>
      <c r="Q188" s="197">
        <v>0</v>
      </c>
      <c r="R188" s="197">
        <f>Q188*H188</f>
        <v>0</v>
      </c>
      <c r="S188" s="197">
        <v>0.0071</v>
      </c>
      <c r="T188" s="198">
        <f>S188*H188</f>
        <v>0.238205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99" t="s">
        <v>83</v>
      </c>
      <c r="AT188" s="199" t="s">
        <v>129</v>
      </c>
      <c r="AU188" s="199" t="s">
        <v>82</v>
      </c>
      <c r="AY188" s="17" t="s">
        <v>126</v>
      </c>
      <c r="BE188" s="200">
        <f>IF(N188="základní",J188,0)</f>
        <v>0</v>
      </c>
      <c r="BF188" s="200">
        <f>IF(N188="snížená",J188,0)</f>
        <v>0</v>
      </c>
      <c r="BG188" s="200">
        <f>IF(N188="zákl. přenesená",J188,0)</f>
        <v>0</v>
      </c>
      <c r="BH188" s="200">
        <f>IF(N188="sníž. přenesená",J188,0)</f>
        <v>0</v>
      </c>
      <c r="BI188" s="200">
        <f>IF(N188="nulová",J188,0)</f>
        <v>0</v>
      </c>
      <c r="BJ188" s="17" t="s">
        <v>80</v>
      </c>
      <c r="BK188" s="200">
        <f>ROUND(I188*H188,2)</f>
        <v>0</v>
      </c>
      <c r="BL188" s="17" t="s">
        <v>83</v>
      </c>
      <c r="BM188" s="199" t="s">
        <v>285</v>
      </c>
    </row>
    <row r="189" spans="2:51" s="13" customFormat="1" ht="11.25">
      <c r="B189" s="201"/>
      <c r="C189" s="202"/>
      <c r="D189" s="203" t="s">
        <v>135</v>
      </c>
      <c r="E189" s="204" t="s">
        <v>1</v>
      </c>
      <c r="F189" s="205" t="s">
        <v>267</v>
      </c>
      <c r="G189" s="202"/>
      <c r="H189" s="204" t="s">
        <v>1</v>
      </c>
      <c r="I189" s="206"/>
      <c r="J189" s="202"/>
      <c r="K189" s="202"/>
      <c r="L189" s="207"/>
      <c r="M189" s="208"/>
      <c r="N189" s="209"/>
      <c r="O189" s="209"/>
      <c r="P189" s="209"/>
      <c r="Q189" s="209"/>
      <c r="R189" s="209"/>
      <c r="S189" s="209"/>
      <c r="T189" s="210"/>
      <c r="AT189" s="211" t="s">
        <v>135</v>
      </c>
      <c r="AU189" s="211" t="s">
        <v>82</v>
      </c>
      <c r="AV189" s="13" t="s">
        <v>80</v>
      </c>
      <c r="AW189" s="13" t="s">
        <v>30</v>
      </c>
      <c r="AX189" s="13" t="s">
        <v>72</v>
      </c>
      <c r="AY189" s="211" t="s">
        <v>126</v>
      </c>
    </row>
    <row r="190" spans="2:51" s="14" customFormat="1" ht="11.25">
      <c r="B190" s="212"/>
      <c r="C190" s="213"/>
      <c r="D190" s="203" t="s">
        <v>135</v>
      </c>
      <c r="E190" s="214" t="s">
        <v>1</v>
      </c>
      <c r="F190" s="215" t="s">
        <v>286</v>
      </c>
      <c r="G190" s="213"/>
      <c r="H190" s="216">
        <v>11.825</v>
      </c>
      <c r="I190" s="217"/>
      <c r="J190" s="213"/>
      <c r="K190" s="213"/>
      <c r="L190" s="218"/>
      <c r="M190" s="219"/>
      <c r="N190" s="220"/>
      <c r="O190" s="220"/>
      <c r="P190" s="220"/>
      <c r="Q190" s="220"/>
      <c r="R190" s="220"/>
      <c r="S190" s="220"/>
      <c r="T190" s="221"/>
      <c r="AT190" s="222" t="s">
        <v>135</v>
      </c>
      <c r="AU190" s="222" t="s">
        <v>82</v>
      </c>
      <c r="AV190" s="14" t="s">
        <v>82</v>
      </c>
      <c r="AW190" s="14" t="s">
        <v>30</v>
      </c>
      <c r="AX190" s="14" t="s">
        <v>72</v>
      </c>
      <c r="AY190" s="222" t="s">
        <v>126</v>
      </c>
    </row>
    <row r="191" spans="2:51" s="13" customFormat="1" ht="11.25">
      <c r="B191" s="201"/>
      <c r="C191" s="202"/>
      <c r="D191" s="203" t="s">
        <v>135</v>
      </c>
      <c r="E191" s="204" t="s">
        <v>1</v>
      </c>
      <c r="F191" s="205" t="s">
        <v>269</v>
      </c>
      <c r="G191" s="202"/>
      <c r="H191" s="204" t="s">
        <v>1</v>
      </c>
      <c r="I191" s="206"/>
      <c r="J191" s="202"/>
      <c r="K191" s="202"/>
      <c r="L191" s="207"/>
      <c r="M191" s="208"/>
      <c r="N191" s="209"/>
      <c r="O191" s="209"/>
      <c r="P191" s="209"/>
      <c r="Q191" s="209"/>
      <c r="R191" s="209"/>
      <c r="S191" s="209"/>
      <c r="T191" s="210"/>
      <c r="AT191" s="211" t="s">
        <v>135</v>
      </c>
      <c r="AU191" s="211" t="s">
        <v>82</v>
      </c>
      <c r="AV191" s="13" t="s">
        <v>80</v>
      </c>
      <c r="AW191" s="13" t="s">
        <v>30</v>
      </c>
      <c r="AX191" s="13" t="s">
        <v>72</v>
      </c>
      <c r="AY191" s="211" t="s">
        <v>126</v>
      </c>
    </row>
    <row r="192" spans="2:51" s="14" customFormat="1" ht="11.25">
      <c r="B192" s="212"/>
      <c r="C192" s="213"/>
      <c r="D192" s="203" t="s">
        <v>135</v>
      </c>
      <c r="E192" s="214" t="s">
        <v>1</v>
      </c>
      <c r="F192" s="215" t="s">
        <v>287</v>
      </c>
      <c r="G192" s="213"/>
      <c r="H192" s="216">
        <v>21.725</v>
      </c>
      <c r="I192" s="217"/>
      <c r="J192" s="213"/>
      <c r="K192" s="213"/>
      <c r="L192" s="218"/>
      <c r="M192" s="219"/>
      <c r="N192" s="220"/>
      <c r="O192" s="220"/>
      <c r="P192" s="220"/>
      <c r="Q192" s="220"/>
      <c r="R192" s="220"/>
      <c r="S192" s="220"/>
      <c r="T192" s="221"/>
      <c r="AT192" s="222" t="s">
        <v>135</v>
      </c>
      <c r="AU192" s="222" t="s">
        <v>82</v>
      </c>
      <c r="AV192" s="14" t="s">
        <v>82</v>
      </c>
      <c r="AW192" s="14" t="s">
        <v>30</v>
      </c>
      <c r="AX192" s="14" t="s">
        <v>72</v>
      </c>
      <c r="AY192" s="222" t="s">
        <v>126</v>
      </c>
    </row>
    <row r="193" spans="2:51" s="15" customFormat="1" ht="11.25">
      <c r="B193" s="234"/>
      <c r="C193" s="235"/>
      <c r="D193" s="203" t="s">
        <v>135</v>
      </c>
      <c r="E193" s="236" t="s">
        <v>1</v>
      </c>
      <c r="F193" s="237" t="s">
        <v>271</v>
      </c>
      <c r="G193" s="235"/>
      <c r="H193" s="238">
        <v>33.55</v>
      </c>
      <c r="I193" s="239"/>
      <c r="J193" s="235"/>
      <c r="K193" s="235"/>
      <c r="L193" s="240"/>
      <c r="M193" s="241"/>
      <c r="N193" s="242"/>
      <c r="O193" s="242"/>
      <c r="P193" s="242"/>
      <c r="Q193" s="242"/>
      <c r="R193" s="242"/>
      <c r="S193" s="242"/>
      <c r="T193" s="243"/>
      <c r="AT193" s="244" t="s">
        <v>135</v>
      </c>
      <c r="AU193" s="244" t="s">
        <v>82</v>
      </c>
      <c r="AV193" s="15" t="s">
        <v>133</v>
      </c>
      <c r="AW193" s="15" t="s">
        <v>30</v>
      </c>
      <c r="AX193" s="15" t="s">
        <v>80</v>
      </c>
      <c r="AY193" s="244" t="s">
        <v>126</v>
      </c>
    </row>
    <row r="194" spans="1:65" s="2" customFormat="1" ht="24.2" customHeight="1">
      <c r="A194" s="34"/>
      <c r="B194" s="35"/>
      <c r="C194" s="187" t="s">
        <v>209</v>
      </c>
      <c r="D194" s="187" t="s">
        <v>129</v>
      </c>
      <c r="E194" s="188" t="s">
        <v>288</v>
      </c>
      <c r="F194" s="189" t="s">
        <v>289</v>
      </c>
      <c r="G194" s="190" t="s">
        <v>142</v>
      </c>
      <c r="H194" s="191">
        <v>0.007</v>
      </c>
      <c r="I194" s="192"/>
      <c r="J194" s="193">
        <f>ROUND(I194*H194,2)</f>
        <v>0</v>
      </c>
      <c r="K194" s="194"/>
      <c r="L194" s="39"/>
      <c r="M194" s="195" t="s">
        <v>1</v>
      </c>
      <c r="N194" s="196" t="s">
        <v>37</v>
      </c>
      <c r="O194" s="71"/>
      <c r="P194" s="197">
        <f>O194*H194</f>
        <v>0</v>
      </c>
      <c r="Q194" s="197">
        <v>0</v>
      </c>
      <c r="R194" s="197">
        <f>Q194*H194</f>
        <v>0</v>
      </c>
      <c r="S194" s="197">
        <v>0</v>
      </c>
      <c r="T194" s="198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99" t="s">
        <v>83</v>
      </c>
      <c r="AT194" s="199" t="s">
        <v>129</v>
      </c>
      <c r="AU194" s="199" t="s">
        <v>82</v>
      </c>
      <c r="AY194" s="17" t="s">
        <v>126</v>
      </c>
      <c r="BE194" s="200">
        <f>IF(N194="základní",J194,0)</f>
        <v>0</v>
      </c>
      <c r="BF194" s="200">
        <f>IF(N194="snížená",J194,0)</f>
        <v>0</v>
      </c>
      <c r="BG194" s="200">
        <f>IF(N194="zákl. přenesená",J194,0)</f>
        <v>0</v>
      </c>
      <c r="BH194" s="200">
        <f>IF(N194="sníž. přenesená",J194,0)</f>
        <v>0</v>
      </c>
      <c r="BI194" s="200">
        <f>IF(N194="nulová",J194,0)</f>
        <v>0</v>
      </c>
      <c r="BJ194" s="17" t="s">
        <v>80</v>
      </c>
      <c r="BK194" s="200">
        <f>ROUND(I194*H194,2)</f>
        <v>0</v>
      </c>
      <c r="BL194" s="17" t="s">
        <v>83</v>
      </c>
      <c r="BM194" s="199" t="s">
        <v>290</v>
      </c>
    </row>
    <row r="195" spans="1:65" s="2" customFormat="1" ht="24.2" customHeight="1">
      <c r="A195" s="34"/>
      <c r="B195" s="35"/>
      <c r="C195" s="187" t="s">
        <v>291</v>
      </c>
      <c r="D195" s="187" t="s">
        <v>129</v>
      </c>
      <c r="E195" s="188" t="s">
        <v>292</v>
      </c>
      <c r="F195" s="189" t="s">
        <v>293</v>
      </c>
      <c r="G195" s="190" t="s">
        <v>142</v>
      </c>
      <c r="H195" s="191">
        <v>0.007</v>
      </c>
      <c r="I195" s="192"/>
      <c r="J195" s="193">
        <f>ROUND(I195*H195,2)</f>
        <v>0</v>
      </c>
      <c r="K195" s="194"/>
      <c r="L195" s="39"/>
      <c r="M195" s="195" t="s">
        <v>1</v>
      </c>
      <c r="N195" s="196" t="s">
        <v>37</v>
      </c>
      <c r="O195" s="71"/>
      <c r="P195" s="197">
        <f>O195*H195</f>
        <v>0</v>
      </c>
      <c r="Q195" s="197">
        <v>0</v>
      </c>
      <c r="R195" s="197">
        <f>Q195*H195</f>
        <v>0</v>
      </c>
      <c r="S195" s="197">
        <v>0</v>
      </c>
      <c r="T195" s="198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199" t="s">
        <v>83</v>
      </c>
      <c r="AT195" s="199" t="s">
        <v>129</v>
      </c>
      <c r="AU195" s="199" t="s">
        <v>82</v>
      </c>
      <c r="AY195" s="17" t="s">
        <v>126</v>
      </c>
      <c r="BE195" s="200">
        <f>IF(N195="základní",J195,0)</f>
        <v>0</v>
      </c>
      <c r="BF195" s="200">
        <f>IF(N195="snížená",J195,0)</f>
        <v>0</v>
      </c>
      <c r="BG195" s="200">
        <f>IF(N195="zákl. přenesená",J195,0)</f>
        <v>0</v>
      </c>
      <c r="BH195" s="200">
        <f>IF(N195="sníž. přenesená",J195,0)</f>
        <v>0</v>
      </c>
      <c r="BI195" s="200">
        <f>IF(N195="nulová",J195,0)</f>
        <v>0</v>
      </c>
      <c r="BJ195" s="17" t="s">
        <v>80</v>
      </c>
      <c r="BK195" s="200">
        <f>ROUND(I195*H195,2)</f>
        <v>0</v>
      </c>
      <c r="BL195" s="17" t="s">
        <v>83</v>
      </c>
      <c r="BM195" s="199" t="s">
        <v>294</v>
      </c>
    </row>
    <row r="196" spans="2:63" s="12" customFormat="1" ht="22.9" customHeight="1">
      <c r="B196" s="171"/>
      <c r="C196" s="172"/>
      <c r="D196" s="173" t="s">
        <v>71</v>
      </c>
      <c r="E196" s="185" t="s">
        <v>295</v>
      </c>
      <c r="F196" s="185" t="s">
        <v>296</v>
      </c>
      <c r="G196" s="172"/>
      <c r="H196" s="172"/>
      <c r="I196" s="175"/>
      <c r="J196" s="186">
        <f>BK196</f>
        <v>0</v>
      </c>
      <c r="K196" s="172"/>
      <c r="L196" s="177"/>
      <c r="M196" s="178"/>
      <c r="N196" s="179"/>
      <c r="O196" s="179"/>
      <c r="P196" s="180">
        <f>SUM(P197:P211)</f>
        <v>0</v>
      </c>
      <c r="Q196" s="179"/>
      <c r="R196" s="180">
        <f>SUM(R197:R211)</f>
        <v>0.24155999999999994</v>
      </c>
      <c r="S196" s="179"/>
      <c r="T196" s="181">
        <f>SUM(T197:T211)</f>
        <v>0</v>
      </c>
      <c r="AR196" s="182" t="s">
        <v>82</v>
      </c>
      <c r="AT196" s="183" t="s">
        <v>71</v>
      </c>
      <c r="AU196" s="183" t="s">
        <v>80</v>
      </c>
      <c r="AY196" s="182" t="s">
        <v>126</v>
      </c>
      <c r="BK196" s="184">
        <f>SUM(BK197:BK211)</f>
        <v>0</v>
      </c>
    </row>
    <row r="197" spans="1:65" s="2" customFormat="1" ht="24.2" customHeight="1">
      <c r="A197" s="34"/>
      <c r="B197" s="35"/>
      <c r="C197" s="187" t="s">
        <v>297</v>
      </c>
      <c r="D197" s="187" t="s">
        <v>129</v>
      </c>
      <c r="E197" s="188" t="s">
        <v>298</v>
      </c>
      <c r="F197" s="189" t="s">
        <v>299</v>
      </c>
      <c r="G197" s="190" t="s">
        <v>284</v>
      </c>
      <c r="H197" s="191">
        <v>33.55</v>
      </c>
      <c r="I197" s="192"/>
      <c r="J197" s="193">
        <f aca="true" t="shared" si="0" ref="J197:J202">ROUND(I197*H197,2)</f>
        <v>0</v>
      </c>
      <c r="K197" s="194"/>
      <c r="L197" s="39"/>
      <c r="M197" s="195" t="s">
        <v>1</v>
      </c>
      <c r="N197" s="196" t="s">
        <v>37</v>
      </c>
      <c r="O197" s="71"/>
      <c r="P197" s="197">
        <f aca="true" t="shared" si="1" ref="P197:P202">O197*H197</f>
        <v>0</v>
      </c>
      <c r="Q197" s="197">
        <v>0</v>
      </c>
      <c r="R197" s="197">
        <f aca="true" t="shared" si="2" ref="R197:R202">Q197*H197</f>
        <v>0</v>
      </c>
      <c r="S197" s="197">
        <v>0</v>
      </c>
      <c r="T197" s="198">
        <f aca="true" t="shared" si="3" ref="T197:T202"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199" t="s">
        <v>133</v>
      </c>
      <c r="AT197" s="199" t="s">
        <v>129</v>
      </c>
      <c r="AU197" s="199" t="s">
        <v>82</v>
      </c>
      <c r="AY197" s="17" t="s">
        <v>126</v>
      </c>
      <c r="BE197" s="200">
        <f aca="true" t="shared" si="4" ref="BE197:BE202">IF(N197="základní",J197,0)</f>
        <v>0</v>
      </c>
      <c r="BF197" s="200">
        <f aca="true" t="shared" si="5" ref="BF197:BF202">IF(N197="snížená",J197,0)</f>
        <v>0</v>
      </c>
      <c r="BG197" s="200">
        <f aca="true" t="shared" si="6" ref="BG197:BG202">IF(N197="zákl. přenesená",J197,0)</f>
        <v>0</v>
      </c>
      <c r="BH197" s="200">
        <f aca="true" t="shared" si="7" ref="BH197:BH202">IF(N197="sníž. přenesená",J197,0)</f>
        <v>0</v>
      </c>
      <c r="BI197" s="200">
        <f aca="true" t="shared" si="8" ref="BI197:BI202">IF(N197="nulová",J197,0)</f>
        <v>0</v>
      </c>
      <c r="BJ197" s="17" t="s">
        <v>80</v>
      </c>
      <c r="BK197" s="200">
        <f aca="true" t="shared" si="9" ref="BK197:BK202">ROUND(I197*H197,2)</f>
        <v>0</v>
      </c>
      <c r="BL197" s="17" t="s">
        <v>133</v>
      </c>
      <c r="BM197" s="199" t="s">
        <v>300</v>
      </c>
    </row>
    <row r="198" spans="1:65" s="2" customFormat="1" ht="24.2" customHeight="1">
      <c r="A198" s="34"/>
      <c r="B198" s="35"/>
      <c r="C198" s="187" t="s">
        <v>301</v>
      </c>
      <c r="D198" s="187" t="s">
        <v>129</v>
      </c>
      <c r="E198" s="188" t="s">
        <v>302</v>
      </c>
      <c r="F198" s="189" t="s">
        <v>303</v>
      </c>
      <c r="G198" s="190" t="s">
        <v>284</v>
      </c>
      <c r="H198" s="191">
        <v>33.55</v>
      </c>
      <c r="I198" s="192"/>
      <c r="J198" s="193">
        <f t="shared" si="0"/>
        <v>0</v>
      </c>
      <c r="K198" s="194"/>
      <c r="L198" s="39"/>
      <c r="M198" s="195" t="s">
        <v>1</v>
      </c>
      <c r="N198" s="196" t="s">
        <v>37</v>
      </c>
      <c r="O198" s="71"/>
      <c r="P198" s="197">
        <f t="shared" si="1"/>
        <v>0</v>
      </c>
      <c r="Q198" s="197">
        <v>0</v>
      </c>
      <c r="R198" s="197">
        <f t="shared" si="2"/>
        <v>0</v>
      </c>
      <c r="S198" s="197">
        <v>0</v>
      </c>
      <c r="T198" s="198">
        <f t="shared" si="3"/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99" t="s">
        <v>83</v>
      </c>
      <c r="AT198" s="199" t="s">
        <v>129</v>
      </c>
      <c r="AU198" s="199" t="s">
        <v>82</v>
      </c>
      <c r="AY198" s="17" t="s">
        <v>126</v>
      </c>
      <c r="BE198" s="200">
        <f t="shared" si="4"/>
        <v>0</v>
      </c>
      <c r="BF198" s="200">
        <f t="shared" si="5"/>
        <v>0</v>
      </c>
      <c r="BG198" s="200">
        <f t="shared" si="6"/>
        <v>0</v>
      </c>
      <c r="BH198" s="200">
        <f t="shared" si="7"/>
        <v>0</v>
      </c>
      <c r="BI198" s="200">
        <f t="shared" si="8"/>
        <v>0</v>
      </c>
      <c r="BJ198" s="17" t="s">
        <v>80</v>
      </c>
      <c r="BK198" s="200">
        <f t="shared" si="9"/>
        <v>0</v>
      </c>
      <c r="BL198" s="17" t="s">
        <v>83</v>
      </c>
      <c r="BM198" s="199" t="s">
        <v>304</v>
      </c>
    </row>
    <row r="199" spans="1:65" s="2" customFormat="1" ht="16.5" customHeight="1">
      <c r="A199" s="34"/>
      <c r="B199" s="35"/>
      <c r="C199" s="187" t="s">
        <v>305</v>
      </c>
      <c r="D199" s="187" t="s">
        <v>129</v>
      </c>
      <c r="E199" s="188" t="s">
        <v>306</v>
      </c>
      <c r="F199" s="189" t="s">
        <v>307</v>
      </c>
      <c r="G199" s="190" t="s">
        <v>284</v>
      </c>
      <c r="H199" s="191">
        <v>33.55</v>
      </c>
      <c r="I199" s="192"/>
      <c r="J199" s="193">
        <f t="shared" si="0"/>
        <v>0</v>
      </c>
      <c r="K199" s="194"/>
      <c r="L199" s="39"/>
      <c r="M199" s="195" t="s">
        <v>1</v>
      </c>
      <c r="N199" s="196" t="s">
        <v>37</v>
      </c>
      <c r="O199" s="71"/>
      <c r="P199" s="197">
        <f t="shared" si="1"/>
        <v>0</v>
      </c>
      <c r="Q199" s="197">
        <v>0</v>
      </c>
      <c r="R199" s="197">
        <f t="shared" si="2"/>
        <v>0</v>
      </c>
      <c r="S199" s="197">
        <v>0</v>
      </c>
      <c r="T199" s="198">
        <f t="shared" si="3"/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199" t="s">
        <v>83</v>
      </c>
      <c r="AT199" s="199" t="s">
        <v>129</v>
      </c>
      <c r="AU199" s="199" t="s">
        <v>82</v>
      </c>
      <c r="AY199" s="17" t="s">
        <v>126</v>
      </c>
      <c r="BE199" s="200">
        <f t="shared" si="4"/>
        <v>0</v>
      </c>
      <c r="BF199" s="200">
        <f t="shared" si="5"/>
        <v>0</v>
      </c>
      <c r="BG199" s="200">
        <f t="shared" si="6"/>
        <v>0</v>
      </c>
      <c r="BH199" s="200">
        <f t="shared" si="7"/>
        <v>0</v>
      </c>
      <c r="BI199" s="200">
        <f t="shared" si="8"/>
        <v>0</v>
      </c>
      <c r="BJ199" s="17" t="s">
        <v>80</v>
      </c>
      <c r="BK199" s="200">
        <f t="shared" si="9"/>
        <v>0</v>
      </c>
      <c r="BL199" s="17" t="s">
        <v>83</v>
      </c>
      <c r="BM199" s="199" t="s">
        <v>308</v>
      </c>
    </row>
    <row r="200" spans="1:65" s="2" customFormat="1" ht="24.2" customHeight="1">
      <c r="A200" s="34"/>
      <c r="B200" s="35"/>
      <c r="C200" s="187" t="s">
        <v>309</v>
      </c>
      <c r="D200" s="187" t="s">
        <v>129</v>
      </c>
      <c r="E200" s="188" t="s">
        <v>310</v>
      </c>
      <c r="F200" s="189" t="s">
        <v>311</v>
      </c>
      <c r="G200" s="190" t="s">
        <v>284</v>
      </c>
      <c r="H200" s="191">
        <v>33.55</v>
      </c>
      <c r="I200" s="192"/>
      <c r="J200" s="193">
        <f t="shared" si="0"/>
        <v>0</v>
      </c>
      <c r="K200" s="194"/>
      <c r="L200" s="39"/>
      <c r="M200" s="195" t="s">
        <v>1</v>
      </c>
      <c r="N200" s="196" t="s">
        <v>37</v>
      </c>
      <c r="O200" s="71"/>
      <c r="P200" s="197">
        <f t="shared" si="1"/>
        <v>0</v>
      </c>
      <c r="Q200" s="197">
        <v>0.0002</v>
      </c>
      <c r="R200" s="197">
        <f t="shared" si="2"/>
        <v>0.00671</v>
      </c>
      <c r="S200" s="197">
        <v>0</v>
      </c>
      <c r="T200" s="198">
        <f t="shared" si="3"/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199" t="s">
        <v>83</v>
      </c>
      <c r="AT200" s="199" t="s">
        <v>129</v>
      </c>
      <c r="AU200" s="199" t="s">
        <v>82</v>
      </c>
      <c r="AY200" s="17" t="s">
        <v>126</v>
      </c>
      <c r="BE200" s="200">
        <f t="shared" si="4"/>
        <v>0</v>
      </c>
      <c r="BF200" s="200">
        <f t="shared" si="5"/>
        <v>0</v>
      </c>
      <c r="BG200" s="200">
        <f t="shared" si="6"/>
        <v>0</v>
      </c>
      <c r="BH200" s="200">
        <f t="shared" si="7"/>
        <v>0</v>
      </c>
      <c r="BI200" s="200">
        <f t="shared" si="8"/>
        <v>0</v>
      </c>
      <c r="BJ200" s="17" t="s">
        <v>80</v>
      </c>
      <c r="BK200" s="200">
        <f t="shared" si="9"/>
        <v>0</v>
      </c>
      <c r="BL200" s="17" t="s">
        <v>83</v>
      </c>
      <c r="BM200" s="199" t="s">
        <v>312</v>
      </c>
    </row>
    <row r="201" spans="1:65" s="2" customFormat="1" ht="33" customHeight="1">
      <c r="A201" s="34"/>
      <c r="B201" s="35"/>
      <c r="C201" s="187" t="s">
        <v>313</v>
      </c>
      <c r="D201" s="187" t="s">
        <v>129</v>
      </c>
      <c r="E201" s="188" t="s">
        <v>314</v>
      </c>
      <c r="F201" s="189" t="s">
        <v>315</v>
      </c>
      <c r="G201" s="190" t="s">
        <v>284</v>
      </c>
      <c r="H201" s="191">
        <v>33.55</v>
      </c>
      <c r="I201" s="192"/>
      <c r="J201" s="193">
        <f t="shared" si="0"/>
        <v>0</v>
      </c>
      <c r="K201" s="194"/>
      <c r="L201" s="39"/>
      <c r="M201" s="195" t="s">
        <v>1</v>
      </c>
      <c r="N201" s="196" t="s">
        <v>37</v>
      </c>
      <c r="O201" s="71"/>
      <c r="P201" s="197">
        <f t="shared" si="1"/>
        <v>0</v>
      </c>
      <c r="Q201" s="197">
        <v>0.0045</v>
      </c>
      <c r="R201" s="197">
        <f t="shared" si="2"/>
        <v>0.15097499999999997</v>
      </c>
      <c r="S201" s="197">
        <v>0</v>
      </c>
      <c r="T201" s="198">
        <f t="shared" si="3"/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199" t="s">
        <v>83</v>
      </c>
      <c r="AT201" s="199" t="s">
        <v>129</v>
      </c>
      <c r="AU201" s="199" t="s">
        <v>82</v>
      </c>
      <c r="AY201" s="17" t="s">
        <v>126</v>
      </c>
      <c r="BE201" s="200">
        <f t="shared" si="4"/>
        <v>0</v>
      </c>
      <c r="BF201" s="200">
        <f t="shared" si="5"/>
        <v>0</v>
      </c>
      <c r="BG201" s="200">
        <f t="shared" si="6"/>
        <v>0</v>
      </c>
      <c r="BH201" s="200">
        <f t="shared" si="7"/>
        <v>0</v>
      </c>
      <c r="BI201" s="200">
        <f t="shared" si="8"/>
        <v>0</v>
      </c>
      <c r="BJ201" s="17" t="s">
        <v>80</v>
      </c>
      <c r="BK201" s="200">
        <f t="shared" si="9"/>
        <v>0</v>
      </c>
      <c r="BL201" s="17" t="s">
        <v>83</v>
      </c>
      <c r="BM201" s="199" t="s">
        <v>316</v>
      </c>
    </row>
    <row r="202" spans="1:65" s="2" customFormat="1" ht="16.5" customHeight="1">
      <c r="A202" s="34"/>
      <c r="B202" s="35"/>
      <c r="C202" s="187" t="s">
        <v>317</v>
      </c>
      <c r="D202" s="187" t="s">
        <v>129</v>
      </c>
      <c r="E202" s="188" t="s">
        <v>318</v>
      </c>
      <c r="F202" s="189" t="s">
        <v>319</v>
      </c>
      <c r="G202" s="190" t="s">
        <v>284</v>
      </c>
      <c r="H202" s="191">
        <v>33.55</v>
      </c>
      <c r="I202" s="192"/>
      <c r="J202" s="193">
        <f t="shared" si="0"/>
        <v>0</v>
      </c>
      <c r="K202" s="194"/>
      <c r="L202" s="39"/>
      <c r="M202" s="195" t="s">
        <v>1</v>
      </c>
      <c r="N202" s="196" t="s">
        <v>37</v>
      </c>
      <c r="O202" s="71"/>
      <c r="P202" s="197">
        <f t="shared" si="1"/>
        <v>0</v>
      </c>
      <c r="Q202" s="197">
        <v>0.0003</v>
      </c>
      <c r="R202" s="197">
        <f t="shared" si="2"/>
        <v>0.010064999999999998</v>
      </c>
      <c r="S202" s="197">
        <v>0</v>
      </c>
      <c r="T202" s="198">
        <f t="shared" si="3"/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199" t="s">
        <v>83</v>
      </c>
      <c r="AT202" s="199" t="s">
        <v>129</v>
      </c>
      <c r="AU202" s="199" t="s">
        <v>82</v>
      </c>
      <c r="AY202" s="17" t="s">
        <v>126</v>
      </c>
      <c r="BE202" s="200">
        <f t="shared" si="4"/>
        <v>0</v>
      </c>
      <c r="BF202" s="200">
        <f t="shared" si="5"/>
        <v>0</v>
      </c>
      <c r="BG202" s="200">
        <f t="shared" si="6"/>
        <v>0</v>
      </c>
      <c r="BH202" s="200">
        <f t="shared" si="7"/>
        <v>0</v>
      </c>
      <c r="BI202" s="200">
        <f t="shared" si="8"/>
        <v>0</v>
      </c>
      <c r="BJ202" s="17" t="s">
        <v>80</v>
      </c>
      <c r="BK202" s="200">
        <f t="shared" si="9"/>
        <v>0</v>
      </c>
      <c r="BL202" s="17" t="s">
        <v>83</v>
      </c>
      <c r="BM202" s="199" t="s">
        <v>320</v>
      </c>
    </row>
    <row r="203" spans="2:51" s="13" customFormat="1" ht="11.25">
      <c r="B203" s="201"/>
      <c r="C203" s="202"/>
      <c r="D203" s="203" t="s">
        <v>135</v>
      </c>
      <c r="E203" s="204" t="s">
        <v>1</v>
      </c>
      <c r="F203" s="205" t="s">
        <v>267</v>
      </c>
      <c r="G203" s="202"/>
      <c r="H203" s="204" t="s">
        <v>1</v>
      </c>
      <c r="I203" s="206"/>
      <c r="J203" s="202"/>
      <c r="K203" s="202"/>
      <c r="L203" s="207"/>
      <c r="M203" s="208"/>
      <c r="N203" s="209"/>
      <c r="O203" s="209"/>
      <c r="P203" s="209"/>
      <c r="Q203" s="209"/>
      <c r="R203" s="209"/>
      <c r="S203" s="209"/>
      <c r="T203" s="210"/>
      <c r="AT203" s="211" t="s">
        <v>135</v>
      </c>
      <c r="AU203" s="211" t="s">
        <v>82</v>
      </c>
      <c r="AV203" s="13" t="s">
        <v>80</v>
      </c>
      <c r="AW203" s="13" t="s">
        <v>30</v>
      </c>
      <c r="AX203" s="13" t="s">
        <v>72</v>
      </c>
      <c r="AY203" s="211" t="s">
        <v>126</v>
      </c>
    </row>
    <row r="204" spans="2:51" s="14" customFormat="1" ht="11.25">
      <c r="B204" s="212"/>
      <c r="C204" s="213"/>
      <c r="D204" s="203" t="s">
        <v>135</v>
      </c>
      <c r="E204" s="214" t="s">
        <v>1</v>
      </c>
      <c r="F204" s="215" t="s">
        <v>286</v>
      </c>
      <c r="G204" s="213"/>
      <c r="H204" s="216">
        <v>11.825</v>
      </c>
      <c r="I204" s="217"/>
      <c r="J204" s="213"/>
      <c r="K204" s="213"/>
      <c r="L204" s="218"/>
      <c r="M204" s="219"/>
      <c r="N204" s="220"/>
      <c r="O204" s="220"/>
      <c r="P204" s="220"/>
      <c r="Q204" s="220"/>
      <c r="R204" s="220"/>
      <c r="S204" s="220"/>
      <c r="T204" s="221"/>
      <c r="AT204" s="222" t="s">
        <v>135</v>
      </c>
      <c r="AU204" s="222" t="s">
        <v>82</v>
      </c>
      <c r="AV204" s="14" t="s">
        <v>82</v>
      </c>
      <c r="AW204" s="14" t="s">
        <v>30</v>
      </c>
      <c r="AX204" s="14" t="s">
        <v>72</v>
      </c>
      <c r="AY204" s="222" t="s">
        <v>126</v>
      </c>
    </row>
    <row r="205" spans="2:51" s="13" customFormat="1" ht="11.25">
      <c r="B205" s="201"/>
      <c r="C205" s="202"/>
      <c r="D205" s="203" t="s">
        <v>135</v>
      </c>
      <c r="E205" s="204" t="s">
        <v>1</v>
      </c>
      <c r="F205" s="205" t="s">
        <v>269</v>
      </c>
      <c r="G205" s="202"/>
      <c r="H205" s="204" t="s">
        <v>1</v>
      </c>
      <c r="I205" s="206"/>
      <c r="J205" s="202"/>
      <c r="K205" s="202"/>
      <c r="L205" s="207"/>
      <c r="M205" s="208"/>
      <c r="N205" s="209"/>
      <c r="O205" s="209"/>
      <c r="P205" s="209"/>
      <c r="Q205" s="209"/>
      <c r="R205" s="209"/>
      <c r="S205" s="209"/>
      <c r="T205" s="210"/>
      <c r="AT205" s="211" t="s">
        <v>135</v>
      </c>
      <c r="AU205" s="211" t="s">
        <v>82</v>
      </c>
      <c r="AV205" s="13" t="s">
        <v>80</v>
      </c>
      <c r="AW205" s="13" t="s">
        <v>30</v>
      </c>
      <c r="AX205" s="13" t="s">
        <v>72</v>
      </c>
      <c r="AY205" s="211" t="s">
        <v>126</v>
      </c>
    </row>
    <row r="206" spans="2:51" s="14" customFormat="1" ht="11.25">
      <c r="B206" s="212"/>
      <c r="C206" s="213"/>
      <c r="D206" s="203" t="s">
        <v>135</v>
      </c>
      <c r="E206" s="214" t="s">
        <v>1</v>
      </c>
      <c r="F206" s="215" t="s">
        <v>287</v>
      </c>
      <c r="G206" s="213"/>
      <c r="H206" s="216">
        <v>21.725</v>
      </c>
      <c r="I206" s="217"/>
      <c r="J206" s="213"/>
      <c r="K206" s="213"/>
      <c r="L206" s="218"/>
      <c r="M206" s="219"/>
      <c r="N206" s="220"/>
      <c r="O206" s="220"/>
      <c r="P206" s="220"/>
      <c r="Q206" s="220"/>
      <c r="R206" s="220"/>
      <c r="S206" s="220"/>
      <c r="T206" s="221"/>
      <c r="AT206" s="222" t="s">
        <v>135</v>
      </c>
      <c r="AU206" s="222" t="s">
        <v>82</v>
      </c>
      <c r="AV206" s="14" t="s">
        <v>82</v>
      </c>
      <c r="AW206" s="14" t="s">
        <v>30</v>
      </c>
      <c r="AX206" s="14" t="s">
        <v>72</v>
      </c>
      <c r="AY206" s="222" t="s">
        <v>126</v>
      </c>
    </row>
    <row r="207" spans="2:51" s="15" customFormat="1" ht="11.25">
      <c r="B207" s="234"/>
      <c r="C207" s="235"/>
      <c r="D207" s="203" t="s">
        <v>135</v>
      </c>
      <c r="E207" s="236" t="s">
        <v>1</v>
      </c>
      <c r="F207" s="237" t="s">
        <v>271</v>
      </c>
      <c r="G207" s="235"/>
      <c r="H207" s="238">
        <v>33.55</v>
      </c>
      <c r="I207" s="239"/>
      <c r="J207" s="235"/>
      <c r="K207" s="235"/>
      <c r="L207" s="240"/>
      <c r="M207" s="241"/>
      <c r="N207" s="242"/>
      <c r="O207" s="242"/>
      <c r="P207" s="242"/>
      <c r="Q207" s="242"/>
      <c r="R207" s="242"/>
      <c r="S207" s="242"/>
      <c r="T207" s="243"/>
      <c r="AT207" s="244" t="s">
        <v>135</v>
      </c>
      <c r="AU207" s="244" t="s">
        <v>82</v>
      </c>
      <c r="AV207" s="15" t="s">
        <v>133</v>
      </c>
      <c r="AW207" s="15" t="s">
        <v>30</v>
      </c>
      <c r="AX207" s="15" t="s">
        <v>80</v>
      </c>
      <c r="AY207" s="244" t="s">
        <v>126</v>
      </c>
    </row>
    <row r="208" spans="1:65" s="2" customFormat="1" ht="44.25" customHeight="1">
      <c r="A208" s="34"/>
      <c r="B208" s="35"/>
      <c r="C208" s="223" t="s">
        <v>321</v>
      </c>
      <c r="D208" s="223" t="s">
        <v>206</v>
      </c>
      <c r="E208" s="224" t="s">
        <v>322</v>
      </c>
      <c r="F208" s="225" t="s">
        <v>323</v>
      </c>
      <c r="G208" s="226" t="s">
        <v>284</v>
      </c>
      <c r="H208" s="227">
        <v>36.905</v>
      </c>
      <c r="I208" s="228"/>
      <c r="J208" s="229">
        <f>ROUND(I208*H208,2)</f>
        <v>0</v>
      </c>
      <c r="K208" s="230"/>
      <c r="L208" s="231"/>
      <c r="M208" s="232" t="s">
        <v>1</v>
      </c>
      <c r="N208" s="233" t="s">
        <v>37</v>
      </c>
      <c r="O208" s="71"/>
      <c r="P208" s="197">
        <f>O208*H208</f>
        <v>0</v>
      </c>
      <c r="Q208" s="197">
        <v>0.002</v>
      </c>
      <c r="R208" s="197">
        <f>Q208*H208</f>
        <v>0.07381</v>
      </c>
      <c r="S208" s="197">
        <v>0</v>
      </c>
      <c r="T208" s="198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199" t="s">
        <v>209</v>
      </c>
      <c r="AT208" s="199" t="s">
        <v>206</v>
      </c>
      <c r="AU208" s="199" t="s">
        <v>82</v>
      </c>
      <c r="AY208" s="17" t="s">
        <v>126</v>
      </c>
      <c r="BE208" s="200">
        <f>IF(N208="základní",J208,0)</f>
        <v>0</v>
      </c>
      <c r="BF208" s="200">
        <f>IF(N208="snížená",J208,0)</f>
        <v>0</v>
      </c>
      <c r="BG208" s="200">
        <f>IF(N208="zákl. přenesená",J208,0)</f>
        <v>0</v>
      </c>
      <c r="BH208" s="200">
        <f>IF(N208="sníž. přenesená",J208,0)</f>
        <v>0</v>
      </c>
      <c r="BI208" s="200">
        <f>IF(N208="nulová",J208,0)</f>
        <v>0</v>
      </c>
      <c r="BJ208" s="17" t="s">
        <v>80</v>
      </c>
      <c r="BK208" s="200">
        <f>ROUND(I208*H208,2)</f>
        <v>0</v>
      </c>
      <c r="BL208" s="17" t="s">
        <v>83</v>
      </c>
      <c r="BM208" s="199" t="s">
        <v>324</v>
      </c>
    </row>
    <row r="209" spans="2:51" s="14" customFormat="1" ht="11.25">
      <c r="B209" s="212"/>
      <c r="C209" s="213"/>
      <c r="D209" s="203" t="s">
        <v>135</v>
      </c>
      <c r="E209" s="213"/>
      <c r="F209" s="215" t="s">
        <v>325</v>
      </c>
      <c r="G209" s="213"/>
      <c r="H209" s="216">
        <v>36.905</v>
      </c>
      <c r="I209" s="217"/>
      <c r="J209" s="213"/>
      <c r="K209" s="213"/>
      <c r="L209" s="218"/>
      <c r="M209" s="219"/>
      <c r="N209" s="220"/>
      <c r="O209" s="220"/>
      <c r="P209" s="220"/>
      <c r="Q209" s="220"/>
      <c r="R209" s="220"/>
      <c r="S209" s="220"/>
      <c r="T209" s="221"/>
      <c r="AT209" s="222" t="s">
        <v>135</v>
      </c>
      <c r="AU209" s="222" t="s">
        <v>82</v>
      </c>
      <c r="AV209" s="14" t="s">
        <v>82</v>
      </c>
      <c r="AW209" s="14" t="s">
        <v>4</v>
      </c>
      <c r="AX209" s="14" t="s">
        <v>80</v>
      </c>
      <c r="AY209" s="222" t="s">
        <v>126</v>
      </c>
    </row>
    <row r="210" spans="1:65" s="2" customFormat="1" ht="24.2" customHeight="1">
      <c r="A210" s="34"/>
      <c r="B210" s="35"/>
      <c r="C210" s="187" t="s">
        <v>326</v>
      </c>
      <c r="D210" s="187" t="s">
        <v>129</v>
      </c>
      <c r="E210" s="188" t="s">
        <v>327</v>
      </c>
      <c r="F210" s="189" t="s">
        <v>328</v>
      </c>
      <c r="G210" s="190" t="s">
        <v>142</v>
      </c>
      <c r="H210" s="191">
        <v>0.242</v>
      </c>
      <c r="I210" s="192"/>
      <c r="J210" s="193">
        <f>ROUND(I210*H210,2)</f>
        <v>0</v>
      </c>
      <c r="K210" s="194"/>
      <c r="L210" s="39"/>
      <c r="M210" s="195" t="s">
        <v>1</v>
      </c>
      <c r="N210" s="196" t="s">
        <v>37</v>
      </c>
      <c r="O210" s="71"/>
      <c r="P210" s="197">
        <f>O210*H210</f>
        <v>0</v>
      </c>
      <c r="Q210" s="197">
        <v>0</v>
      </c>
      <c r="R210" s="197">
        <f>Q210*H210</f>
        <v>0</v>
      </c>
      <c r="S210" s="197">
        <v>0</v>
      </c>
      <c r="T210" s="198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199" t="s">
        <v>83</v>
      </c>
      <c r="AT210" s="199" t="s">
        <v>129</v>
      </c>
      <c r="AU210" s="199" t="s">
        <v>82</v>
      </c>
      <c r="AY210" s="17" t="s">
        <v>126</v>
      </c>
      <c r="BE210" s="200">
        <f>IF(N210="základní",J210,0)</f>
        <v>0</v>
      </c>
      <c r="BF210" s="200">
        <f>IF(N210="snížená",J210,0)</f>
        <v>0</v>
      </c>
      <c r="BG210" s="200">
        <f>IF(N210="zákl. přenesená",J210,0)</f>
        <v>0</v>
      </c>
      <c r="BH210" s="200">
        <f>IF(N210="sníž. přenesená",J210,0)</f>
        <v>0</v>
      </c>
      <c r="BI210" s="200">
        <f>IF(N210="nulová",J210,0)</f>
        <v>0</v>
      </c>
      <c r="BJ210" s="17" t="s">
        <v>80</v>
      </c>
      <c r="BK210" s="200">
        <f>ROUND(I210*H210,2)</f>
        <v>0</v>
      </c>
      <c r="BL210" s="17" t="s">
        <v>83</v>
      </c>
      <c r="BM210" s="199" t="s">
        <v>329</v>
      </c>
    </row>
    <row r="211" spans="1:65" s="2" customFormat="1" ht="24.2" customHeight="1">
      <c r="A211" s="34"/>
      <c r="B211" s="35"/>
      <c r="C211" s="187" t="s">
        <v>330</v>
      </c>
      <c r="D211" s="187" t="s">
        <v>129</v>
      </c>
      <c r="E211" s="188" t="s">
        <v>331</v>
      </c>
      <c r="F211" s="189" t="s">
        <v>332</v>
      </c>
      <c r="G211" s="190" t="s">
        <v>142</v>
      </c>
      <c r="H211" s="191">
        <v>0.242</v>
      </c>
      <c r="I211" s="192"/>
      <c r="J211" s="193">
        <f>ROUND(I211*H211,2)</f>
        <v>0</v>
      </c>
      <c r="K211" s="194"/>
      <c r="L211" s="39"/>
      <c r="M211" s="195" t="s">
        <v>1</v>
      </c>
      <c r="N211" s="196" t="s">
        <v>37</v>
      </c>
      <c r="O211" s="71"/>
      <c r="P211" s="197">
        <f>O211*H211</f>
        <v>0</v>
      </c>
      <c r="Q211" s="197">
        <v>0</v>
      </c>
      <c r="R211" s="197">
        <f>Q211*H211</f>
        <v>0</v>
      </c>
      <c r="S211" s="197">
        <v>0</v>
      </c>
      <c r="T211" s="198">
        <f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199" t="s">
        <v>83</v>
      </c>
      <c r="AT211" s="199" t="s">
        <v>129</v>
      </c>
      <c r="AU211" s="199" t="s">
        <v>82</v>
      </c>
      <c r="AY211" s="17" t="s">
        <v>126</v>
      </c>
      <c r="BE211" s="200">
        <f>IF(N211="základní",J211,0)</f>
        <v>0</v>
      </c>
      <c r="BF211" s="200">
        <f>IF(N211="snížená",J211,0)</f>
        <v>0</v>
      </c>
      <c r="BG211" s="200">
        <f>IF(N211="zákl. přenesená",J211,0)</f>
        <v>0</v>
      </c>
      <c r="BH211" s="200">
        <f>IF(N211="sníž. přenesená",J211,0)</f>
        <v>0</v>
      </c>
      <c r="BI211" s="200">
        <f>IF(N211="nulová",J211,0)</f>
        <v>0</v>
      </c>
      <c r="BJ211" s="17" t="s">
        <v>80</v>
      </c>
      <c r="BK211" s="200">
        <f>ROUND(I211*H211,2)</f>
        <v>0</v>
      </c>
      <c r="BL211" s="17" t="s">
        <v>83</v>
      </c>
      <c r="BM211" s="199" t="s">
        <v>333</v>
      </c>
    </row>
    <row r="212" spans="2:63" s="12" customFormat="1" ht="22.9" customHeight="1">
      <c r="B212" s="171"/>
      <c r="C212" s="172"/>
      <c r="D212" s="173" t="s">
        <v>71</v>
      </c>
      <c r="E212" s="185" t="s">
        <v>334</v>
      </c>
      <c r="F212" s="185" t="s">
        <v>335</v>
      </c>
      <c r="G212" s="172"/>
      <c r="H212" s="172"/>
      <c r="I212" s="175"/>
      <c r="J212" s="186">
        <f>BK212</f>
        <v>0</v>
      </c>
      <c r="K212" s="172"/>
      <c r="L212" s="177"/>
      <c r="M212" s="178"/>
      <c r="N212" s="179"/>
      <c r="O212" s="179"/>
      <c r="P212" s="180">
        <f>SUM(P213:P221)</f>
        <v>0</v>
      </c>
      <c r="Q212" s="179"/>
      <c r="R212" s="180">
        <f>SUM(R213:R221)</f>
        <v>0.00153155</v>
      </c>
      <c r="S212" s="179"/>
      <c r="T212" s="181">
        <f>SUM(T213:T221)</f>
        <v>0</v>
      </c>
      <c r="AR212" s="182" t="s">
        <v>82</v>
      </c>
      <c r="AT212" s="183" t="s">
        <v>71</v>
      </c>
      <c r="AU212" s="183" t="s">
        <v>80</v>
      </c>
      <c r="AY212" s="182" t="s">
        <v>126</v>
      </c>
      <c r="BK212" s="184">
        <f>SUM(BK213:BK221)</f>
        <v>0</v>
      </c>
    </row>
    <row r="213" spans="1:65" s="2" customFormat="1" ht="16.5" customHeight="1">
      <c r="A213" s="34"/>
      <c r="B213" s="35"/>
      <c r="C213" s="187" t="s">
        <v>336</v>
      </c>
      <c r="D213" s="187" t="s">
        <v>129</v>
      </c>
      <c r="E213" s="188" t="s">
        <v>337</v>
      </c>
      <c r="F213" s="189" t="s">
        <v>338</v>
      </c>
      <c r="G213" s="190" t="s">
        <v>265</v>
      </c>
      <c r="H213" s="191">
        <v>20</v>
      </c>
      <c r="I213" s="192"/>
      <c r="J213" s="193">
        <f>ROUND(I213*H213,2)</f>
        <v>0</v>
      </c>
      <c r="K213" s="194"/>
      <c r="L213" s="39"/>
      <c r="M213" s="195" t="s">
        <v>1</v>
      </c>
      <c r="N213" s="196" t="s">
        <v>37</v>
      </c>
      <c r="O213" s="71"/>
      <c r="P213" s="197">
        <f>O213*H213</f>
        <v>0</v>
      </c>
      <c r="Q213" s="197">
        <v>3E-05</v>
      </c>
      <c r="R213" s="197">
        <f>Q213*H213</f>
        <v>0.0006000000000000001</v>
      </c>
      <c r="S213" s="197">
        <v>0</v>
      </c>
      <c r="T213" s="198">
        <f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199" t="s">
        <v>83</v>
      </c>
      <c r="AT213" s="199" t="s">
        <v>129</v>
      </c>
      <c r="AU213" s="199" t="s">
        <v>82</v>
      </c>
      <c r="AY213" s="17" t="s">
        <v>126</v>
      </c>
      <c r="BE213" s="200">
        <f>IF(N213="základní",J213,0)</f>
        <v>0</v>
      </c>
      <c r="BF213" s="200">
        <f>IF(N213="snížená",J213,0)</f>
        <v>0</v>
      </c>
      <c r="BG213" s="200">
        <f>IF(N213="zákl. přenesená",J213,0)</f>
        <v>0</v>
      </c>
      <c r="BH213" s="200">
        <f>IF(N213="sníž. přenesená",J213,0)</f>
        <v>0</v>
      </c>
      <c r="BI213" s="200">
        <f>IF(N213="nulová",J213,0)</f>
        <v>0</v>
      </c>
      <c r="BJ213" s="17" t="s">
        <v>80</v>
      </c>
      <c r="BK213" s="200">
        <f>ROUND(I213*H213,2)</f>
        <v>0</v>
      </c>
      <c r="BL213" s="17" t="s">
        <v>83</v>
      </c>
      <c r="BM213" s="199" t="s">
        <v>339</v>
      </c>
    </row>
    <row r="214" spans="1:65" s="2" customFormat="1" ht="24.2" customHeight="1">
      <c r="A214" s="34"/>
      <c r="B214" s="35"/>
      <c r="C214" s="187" t="s">
        <v>340</v>
      </c>
      <c r="D214" s="187" t="s">
        <v>129</v>
      </c>
      <c r="E214" s="188" t="s">
        <v>341</v>
      </c>
      <c r="F214" s="189" t="s">
        <v>342</v>
      </c>
      <c r="G214" s="190" t="s">
        <v>284</v>
      </c>
      <c r="H214" s="191">
        <v>18.631</v>
      </c>
      <c r="I214" s="192"/>
      <c r="J214" s="193">
        <f>ROUND(I214*H214,2)</f>
        <v>0</v>
      </c>
      <c r="K214" s="194"/>
      <c r="L214" s="39"/>
      <c r="M214" s="195" t="s">
        <v>1</v>
      </c>
      <c r="N214" s="196" t="s">
        <v>37</v>
      </c>
      <c r="O214" s="71"/>
      <c r="P214" s="197">
        <f>O214*H214</f>
        <v>0</v>
      </c>
      <c r="Q214" s="197">
        <v>5E-05</v>
      </c>
      <c r="R214" s="197">
        <f>Q214*H214</f>
        <v>0.0009315500000000001</v>
      </c>
      <c r="S214" s="197">
        <v>0</v>
      </c>
      <c r="T214" s="198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199" t="s">
        <v>83</v>
      </c>
      <c r="AT214" s="199" t="s">
        <v>129</v>
      </c>
      <c r="AU214" s="199" t="s">
        <v>82</v>
      </c>
      <c r="AY214" s="17" t="s">
        <v>126</v>
      </c>
      <c r="BE214" s="200">
        <f>IF(N214="základní",J214,0)</f>
        <v>0</v>
      </c>
      <c r="BF214" s="200">
        <f>IF(N214="snížená",J214,0)</f>
        <v>0</v>
      </c>
      <c r="BG214" s="200">
        <f>IF(N214="zákl. přenesená",J214,0)</f>
        <v>0</v>
      </c>
      <c r="BH214" s="200">
        <f>IF(N214="sníž. přenesená",J214,0)</f>
        <v>0</v>
      </c>
      <c r="BI214" s="200">
        <f>IF(N214="nulová",J214,0)</f>
        <v>0</v>
      </c>
      <c r="BJ214" s="17" t="s">
        <v>80</v>
      </c>
      <c r="BK214" s="200">
        <f>ROUND(I214*H214,2)</f>
        <v>0</v>
      </c>
      <c r="BL214" s="17" t="s">
        <v>83</v>
      </c>
      <c r="BM214" s="199" t="s">
        <v>343</v>
      </c>
    </row>
    <row r="215" spans="2:51" s="13" customFormat="1" ht="11.25">
      <c r="B215" s="201"/>
      <c r="C215" s="202"/>
      <c r="D215" s="203" t="s">
        <v>135</v>
      </c>
      <c r="E215" s="204" t="s">
        <v>1</v>
      </c>
      <c r="F215" s="205" t="s">
        <v>245</v>
      </c>
      <c r="G215" s="202"/>
      <c r="H215" s="204" t="s">
        <v>1</v>
      </c>
      <c r="I215" s="206"/>
      <c r="J215" s="202"/>
      <c r="K215" s="202"/>
      <c r="L215" s="207"/>
      <c r="M215" s="208"/>
      <c r="N215" s="209"/>
      <c r="O215" s="209"/>
      <c r="P215" s="209"/>
      <c r="Q215" s="209"/>
      <c r="R215" s="209"/>
      <c r="S215" s="209"/>
      <c r="T215" s="210"/>
      <c r="AT215" s="211" t="s">
        <v>135</v>
      </c>
      <c r="AU215" s="211" t="s">
        <v>82</v>
      </c>
      <c r="AV215" s="13" t="s">
        <v>80</v>
      </c>
      <c r="AW215" s="13" t="s">
        <v>30</v>
      </c>
      <c r="AX215" s="13" t="s">
        <v>72</v>
      </c>
      <c r="AY215" s="211" t="s">
        <v>126</v>
      </c>
    </row>
    <row r="216" spans="2:51" s="14" customFormat="1" ht="11.25">
      <c r="B216" s="212"/>
      <c r="C216" s="213"/>
      <c r="D216" s="203" t="s">
        <v>135</v>
      </c>
      <c r="E216" s="214" t="s">
        <v>1</v>
      </c>
      <c r="F216" s="215" t="s">
        <v>344</v>
      </c>
      <c r="G216" s="213"/>
      <c r="H216" s="216">
        <v>16.621</v>
      </c>
      <c r="I216" s="217"/>
      <c r="J216" s="213"/>
      <c r="K216" s="213"/>
      <c r="L216" s="218"/>
      <c r="M216" s="219"/>
      <c r="N216" s="220"/>
      <c r="O216" s="220"/>
      <c r="P216" s="220"/>
      <c r="Q216" s="220"/>
      <c r="R216" s="220"/>
      <c r="S216" s="220"/>
      <c r="T216" s="221"/>
      <c r="AT216" s="222" t="s">
        <v>135</v>
      </c>
      <c r="AU216" s="222" t="s">
        <v>82</v>
      </c>
      <c r="AV216" s="14" t="s">
        <v>82</v>
      </c>
      <c r="AW216" s="14" t="s">
        <v>30</v>
      </c>
      <c r="AX216" s="14" t="s">
        <v>72</v>
      </c>
      <c r="AY216" s="222" t="s">
        <v>126</v>
      </c>
    </row>
    <row r="217" spans="2:51" s="13" customFormat="1" ht="11.25">
      <c r="B217" s="201"/>
      <c r="C217" s="202"/>
      <c r="D217" s="203" t="s">
        <v>135</v>
      </c>
      <c r="E217" s="204" t="s">
        <v>1</v>
      </c>
      <c r="F217" s="205" t="s">
        <v>269</v>
      </c>
      <c r="G217" s="202"/>
      <c r="H217" s="204" t="s">
        <v>1</v>
      </c>
      <c r="I217" s="206"/>
      <c r="J217" s="202"/>
      <c r="K217" s="202"/>
      <c r="L217" s="207"/>
      <c r="M217" s="208"/>
      <c r="N217" s="209"/>
      <c r="O217" s="209"/>
      <c r="P217" s="209"/>
      <c r="Q217" s="209"/>
      <c r="R217" s="209"/>
      <c r="S217" s="209"/>
      <c r="T217" s="210"/>
      <c r="AT217" s="211" t="s">
        <v>135</v>
      </c>
      <c r="AU217" s="211" t="s">
        <v>82</v>
      </c>
      <c r="AV217" s="13" t="s">
        <v>80</v>
      </c>
      <c r="AW217" s="13" t="s">
        <v>30</v>
      </c>
      <c r="AX217" s="13" t="s">
        <v>72</v>
      </c>
      <c r="AY217" s="211" t="s">
        <v>126</v>
      </c>
    </row>
    <row r="218" spans="2:51" s="14" customFormat="1" ht="11.25">
      <c r="B218" s="212"/>
      <c r="C218" s="213"/>
      <c r="D218" s="203" t="s">
        <v>135</v>
      </c>
      <c r="E218" s="214" t="s">
        <v>1</v>
      </c>
      <c r="F218" s="215" t="s">
        <v>345</v>
      </c>
      <c r="G218" s="213"/>
      <c r="H218" s="216">
        <v>2.01</v>
      </c>
      <c r="I218" s="217"/>
      <c r="J218" s="213"/>
      <c r="K218" s="213"/>
      <c r="L218" s="218"/>
      <c r="M218" s="219"/>
      <c r="N218" s="220"/>
      <c r="O218" s="220"/>
      <c r="P218" s="220"/>
      <c r="Q218" s="220"/>
      <c r="R218" s="220"/>
      <c r="S218" s="220"/>
      <c r="T218" s="221"/>
      <c r="AT218" s="222" t="s">
        <v>135</v>
      </c>
      <c r="AU218" s="222" t="s">
        <v>82</v>
      </c>
      <c r="AV218" s="14" t="s">
        <v>82</v>
      </c>
      <c r="AW218" s="14" t="s">
        <v>30</v>
      </c>
      <c r="AX218" s="14" t="s">
        <v>72</v>
      </c>
      <c r="AY218" s="222" t="s">
        <v>126</v>
      </c>
    </row>
    <row r="219" spans="2:51" s="15" customFormat="1" ht="11.25">
      <c r="B219" s="234"/>
      <c r="C219" s="235"/>
      <c r="D219" s="203" t="s">
        <v>135</v>
      </c>
      <c r="E219" s="236" t="s">
        <v>1</v>
      </c>
      <c r="F219" s="237" t="s">
        <v>271</v>
      </c>
      <c r="G219" s="235"/>
      <c r="H219" s="238">
        <v>18.631</v>
      </c>
      <c r="I219" s="239"/>
      <c r="J219" s="235"/>
      <c r="K219" s="235"/>
      <c r="L219" s="240"/>
      <c r="M219" s="241"/>
      <c r="N219" s="242"/>
      <c r="O219" s="242"/>
      <c r="P219" s="242"/>
      <c r="Q219" s="242"/>
      <c r="R219" s="242"/>
      <c r="S219" s="242"/>
      <c r="T219" s="243"/>
      <c r="AT219" s="244" t="s">
        <v>135</v>
      </c>
      <c r="AU219" s="244" t="s">
        <v>82</v>
      </c>
      <c r="AV219" s="15" t="s">
        <v>133</v>
      </c>
      <c r="AW219" s="15" t="s">
        <v>30</v>
      </c>
      <c r="AX219" s="15" t="s">
        <v>80</v>
      </c>
      <c r="AY219" s="244" t="s">
        <v>126</v>
      </c>
    </row>
    <row r="220" spans="1:65" s="2" customFormat="1" ht="24.2" customHeight="1">
      <c r="A220" s="34"/>
      <c r="B220" s="35"/>
      <c r="C220" s="187" t="s">
        <v>346</v>
      </c>
      <c r="D220" s="187" t="s">
        <v>129</v>
      </c>
      <c r="E220" s="188" t="s">
        <v>347</v>
      </c>
      <c r="F220" s="189" t="s">
        <v>348</v>
      </c>
      <c r="G220" s="190" t="s">
        <v>142</v>
      </c>
      <c r="H220" s="191">
        <v>0.002</v>
      </c>
      <c r="I220" s="192"/>
      <c r="J220" s="193">
        <f>ROUND(I220*H220,2)</f>
        <v>0</v>
      </c>
      <c r="K220" s="194"/>
      <c r="L220" s="39"/>
      <c r="M220" s="195" t="s">
        <v>1</v>
      </c>
      <c r="N220" s="196" t="s">
        <v>37</v>
      </c>
      <c r="O220" s="71"/>
      <c r="P220" s="197">
        <f>O220*H220</f>
        <v>0</v>
      </c>
      <c r="Q220" s="197">
        <v>0</v>
      </c>
      <c r="R220" s="197">
        <f>Q220*H220</f>
        <v>0</v>
      </c>
      <c r="S220" s="197">
        <v>0</v>
      </c>
      <c r="T220" s="198">
        <f>S220*H220</f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199" t="s">
        <v>83</v>
      </c>
      <c r="AT220" s="199" t="s">
        <v>129</v>
      </c>
      <c r="AU220" s="199" t="s">
        <v>82</v>
      </c>
      <c r="AY220" s="17" t="s">
        <v>126</v>
      </c>
      <c r="BE220" s="200">
        <f>IF(N220="základní",J220,0)</f>
        <v>0</v>
      </c>
      <c r="BF220" s="200">
        <f>IF(N220="snížená",J220,0)</f>
        <v>0</v>
      </c>
      <c r="BG220" s="200">
        <f>IF(N220="zákl. přenesená",J220,0)</f>
        <v>0</v>
      </c>
      <c r="BH220" s="200">
        <f>IF(N220="sníž. přenesená",J220,0)</f>
        <v>0</v>
      </c>
      <c r="BI220" s="200">
        <f>IF(N220="nulová",J220,0)</f>
        <v>0</v>
      </c>
      <c r="BJ220" s="17" t="s">
        <v>80</v>
      </c>
      <c r="BK220" s="200">
        <f>ROUND(I220*H220,2)</f>
        <v>0</v>
      </c>
      <c r="BL220" s="17" t="s">
        <v>83</v>
      </c>
      <c r="BM220" s="199" t="s">
        <v>349</v>
      </c>
    </row>
    <row r="221" spans="1:65" s="2" customFormat="1" ht="24.2" customHeight="1">
      <c r="A221" s="34"/>
      <c r="B221" s="35"/>
      <c r="C221" s="187" t="s">
        <v>350</v>
      </c>
      <c r="D221" s="187" t="s">
        <v>129</v>
      </c>
      <c r="E221" s="188" t="s">
        <v>351</v>
      </c>
      <c r="F221" s="189" t="s">
        <v>352</v>
      </c>
      <c r="G221" s="190" t="s">
        <v>142</v>
      </c>
      <c r="H221" s="191">
        <v>0.002</v>
      </c>
      <c r="I221" s="192"/>
      <c r="J221" s="193">
        <f>ROUND(I221*H221,2)</f>
        <v>0</v>
      </c>
      <c r="K221" s="194"/>
      <c r="L221" s="39"/>
      <c r="M221" s="195" t="s">
        <v>1</v>
      </c>
      <c r="N221" s="196" t="s">
        <v>37</v>
      </c>
      <c r="O221" s="71"/>
      <c r="P221" s="197">
        <f>O221*H221</f>
        <v>0</v>
      </c>
      <c r="Q221" s="197">
        <v>0</v>
      </c>
      <c r="R221" s="197">
        <f>Q221*H221</f>
        <v>0</v>
      </c>
      <c r="S221" s="197">
        <v>0</v>
      </c>
      <c r="T221" s="198">
        <f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199" t="s">
        <v>83</v>
      </c>
      <c r="AT221" s="199" t="s">
        <v>129</v>
      </c>
      <c r="AU221" s="199" t="s">
        <v>82</v>
      </c>
      <c r="AY221" s="17" t="s">
        <v>126</v>
      </c>
      <c r="BE221" s="200">
        <f>IF(N221="základní",J221,0)</f>
        <v>0</v>
      </c>
      <c r="BF221" s="200">
        <f>IF(N221="snížená",J221,0)</f>
        <v>0</v>
      </c>
      <c r="BG221" s="200">
        <f>IF(N221="zákl. přenesená",J221,0)</f>
        <v>0</v>
      </c>
      <c r="BH221" s="200">
        <f>IF(N221="sníž. přenesená",J221,0)</f>
        <v>0</v>
      </c>
      <c r="BI221" s="200">
        <f>IF(N221="nulová",J221,0)</f>
        <v>0</v>
      </c>
      <c r="BJ221" s="17" t="s">
        <v>80</v>
      </c>
      <c r="BK221" s="200">
        <f>ROUND(I221*H221,2)</f>
        <v>0</v>
      </c>
      <c r="BL221" s="17" t="s">
        <v>83</v>
      </c>
      <c r="BM221" s="199" t="s">
        <v>353</v>
      </c>
    </row>
    <row r="222" spans="2:63" s="12" customFormat="1" ht="22.9" customHeight="1">
      <c r="B222" s="171"/>
      <c r="C222" s="172"/>
      <c r="D222" s="173" t="s">
        <v>71</v>
      </c>
      <c r="E222" s="185" t="s">
        <v>354</v>
      </c>
      <c r="F222" s="185" t="s">
        <v>355</v>
      </c>
      <c r="G222" s="172"/>
      <c r="H222" s="172"/>
      <c r="I222" s="175"/>
      <c r="J222" s="186">
        <f>BK222</f>
        <v>0</v>
      </c>
      <c r="K222" s="172"/>
      <c r="L222" s="177"/>
      <c r="M222" s="178"/>
      <c r="N222" s="179"/>
      <c r="O222" s="179"/>
      <c r="P222" s="180">
        <f>SUM(P223:P262)</f>
        <v>0</v>
      </c>
      <c r="Q222" s="179"/>
      <c r="R222" s="180">
        <f>SUM(R223:R262)</f>
        <v>0.06119876</v>
      </c>
      <c r="S222" s="179"/>
      <c r="T222" s="181">
        <f>SUM(T223:T262)</f>
        <v>0</v>
      </c>
      <c r="AR222" s="182" t="s">
        <v>82</v>
      </c>
      <c r="AT222" s="183" t="s">
        <v>71</v>
      </c>
      <c r="AU222" s="183" t="s">
        <v>80</v>
      </c>
      <c r="AY222" s="182" t="s">
        <v>126</v>
      </c>
      <c r="BK222" s="184">
        <f>SUM(BK223:BK262)</f>
        <v>0</v>
      </c>
    </row>
    <row r="223" spans="1:65" s="2" customFormat="1" ht="24.2" customHeight="1">
      <c r="A223" s="34"/>
      <c r="B223" s="35"/>
      <c r="C223" s="187" t="s">
        <v>356</v>
      </c>
      <c r="D223" s="187" t="s">
        <v>129</v>
      </c>
      <c r="E223" s="188" t="s">
        <v>357</v>
      </c>
      <c r="F223" s="189" t="s">
        <v>358</v>
      </c>
      <c r="G223" s="190" t="s">
        <v>284</v>
      </c>
      <c r="H223" s="191">
        <v>132.606</v>
      </c>
      <c r="I223" s="192"/>
      <c r="J223" s="193">
        <f>ROUND(I223*H223,2)</f>
        <v>0</v>
      </c>
      <c r="K223" s="194"/>
      <c r="L223" s="39"/>
      <c r="M223" s="195" t="s">
        <v>1</v>
      </c>
      <c r="N223" s="196" t="s">
        <v>37</v>
      </c>
      <c r="O223" s="71"/>
      <c r="P223" s="197">
        <f>O223*H223</f>
        <v>0</v>
      </c>
      <c r="Q223" s="197">
        <v>0</v>
      </c>
      <c r="R223" s="197">
        <f>Q223*H223</f>
        <v>0</v>
      </c>
      <c r="S223" s="197">
        <v>0</v>
      </c>
      <c r="T223" s="198">
        <f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199" t="s">
        <v>83</v>
      </c>
      <c r="AT223" s="199" t="s">
        <v>129</v>
      </c>
      <c r="AU223" s="199" t="s">
        <v>82</v>
      </c>
      <c r="AY223" s="17" t="s">
        <v>126</v>
      </c>
      <c r="BE223" s="200">
        <f>IF(N223="základní",J223,0)</f>
        <v>0</v>
      </c>
      <c r="BF223" s="200">
        <f>IF(N223="snížená",J223,0)</f>
        <v>0</v>
      </c>
      <c r="BG223" s="200">
        <f>IF(N223="zákl. přenesená",J223,0)</f>
        <v>0</v>
      </c>
      <c r="BH223" s="200">
        <f>IF(N223="sníž. přenesená",J223,0)</f>
        <v>0</v>
      </c>
      <c r="BI223" s="200">
        <f>IF(N223="nulová",J223,0)</f>
        <v>0</v>
      </c>
      <c r="BJ223" s="17" t="s">
        <v>80</v>
      </c>
      <c r="BK223" s="200">
        <f>ROUND(I223*H223,2)</f>
        <v>0</v>
      </c>
      <c r="BL223" s="17" t="s">
        <v>83</v>
      </c>
      <c r="BM223" s="199" t="s">
        <v>359</v>
      </c>
    </row>
    <row r="224" spans="1:65" s="2" customFormat="1" ht="24.2" customHeight="1">
      <c r="A224" s="34"/>
      <c r="B224" s="35"/>
      <c r="C224" s="187" t="s">
        <v>360</v>
      </c>
      <c r="D224" s="187" t="s">
        <v>129</v>
      </c>
      <c r="E224" s="188" t="s">
        <v>361</v>
      </c>
      <c r="F224" s="189" t="s">
        <v>362</v>
      </c>
      <c r="G224" s="190" t="s">
        <v>265</v>
      </c>
      <c r="H224" s="191">
        <v>20</v>
      </c>
      <c r="I224" s="192"/>
      <c r="J224" s="193">
        <f>ROUND(I224*H224,2)</f>
        <v>0</v>
      </c>
      <c r="K224" s="194"/>
      <c r="L224" s="39"/>
      <c r="M224" s="195" t="s">
        <v>1</v>
      </c>
      <c r="N224" s="196" t="s">
        <v>37</v>
      </c>
      <c r="O224" s="71"/>
      <c r="P224" s="197">
        <f>O224*H224</f>
        <v>0</v>
      </c>
      <c r="Q224" s="197">
        <v>1E-05</v>
      </c>
      <c r="R224" s="197">
        <f>Q224*H224</f>
        <v>0.0002</v>
      </c>
      <c r="S224" s="197">
        <v>0</v>
      </c>
      <c r="T224" s="198">
        <f>S224*H224</f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199" t="s">
        <v>83</v>
      </c>
      <c r="AT224" s="199" t="s">
        <v>129</v>
      </c>
      <c r="AU224" s="199" t="s">
        <v>82</v>
      </c>
      <c r="AY224" s="17" t="s">
        <v>126</v>
      </c>
      <c r="BE224" s="200">
        <f>IF(N224="základní",J224,0)</f>
        <v>0</v>
      </c>
      <c r="BF224" s="200">
        <f>IF(N224="snížená",J224,0)</f>
        <v>0</v>
      </c>
      <c r="BG224" s="200">
        <f>IF(N224="zákl. přenesená",J224,0)</f>
        <v>0</v>
      </c>
      <c r="BH224" s="200">
        <f>IF(N224="sníž. přenesená",J224,0)</f>
        <v>0</v>
      </c>
      <c r="BI224" s="200">
        <f>IF(N224="nulová",J224,0)</f>
        <v>0</v>
      </c>
      <c r="BJ224" s="17" t="s">
        <v>80</v>
      </c>
      <c r="BK224" s="200">
        <f>ROUND(I224*H224,2)</f>
        <v>0</v>
      </c>
      <c r="BL224" s="17" t="s">
        <v>83</v>
      </c>
      <c r="BM224" s="199" t="s">
        <v>363</v>
      </c>
    </row>
    <row r="225" spans="1:65" s="2" customFormat="1" ht="16.5" customHeight="1">
      <c r="A225" s="34"/>
      <c r="B225" s="35"/>
      <c r="C225" s="187" t="s">
        <v>364</v>
      </c>
      <c r="D225" s="187" t="s">
        <v>129</v>
      </c>
      <c r="E225" s="188" t="s">
        <v>365</v>
      </c>
      <c r="F225" s="189" t="s">
        <v>366</v>
      </c>
      <c r="G225" s="190" t="s">
        <v>284</v>
      </c>
      <c r="H225" s="191">
        <v>39.67</v>
      </c>
      <c r="I225" s="192"/>
      <c r="J225" s="193">
        <f>ROUND(I225*H225,2)</f>
        <v>0</v>
      </c>
      <c r="K225" s="194"/>
      <c r="L225" s="39"/>
      <c r="M225" s="195" t="s">
        <v>1</v>
      </c>
      <c r="N225" s="196" t="s">
        <v>37</v>
      </c>
      <c r="O225" s="71"/>
      <c r="P225" s="197">
        <f>O225*H225</f>
        <v>0</v>
      </c>
      <c r="Q225" s="197">
        <v>0</v>
      </c>
      <c r="R225" s="197">
        <f>Q225*H225</f>
        <v>0</v>
      </c>
      <c r="S225" s="197">
        <v>0</v>
      </c>
      <c r="T225" s="198">
        <f>S225*H225</f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199" t="s">
        <v>83</v>
      </c>
      <c r="AT225" s="199" t="s">
        <v>129</v>
      </c>
      <c r="AU225" s="199" t="s">
        <v>82</v>
      </c>
      <c r="AY225" s="17" t="s">
        <v>126</v>
      </c>
      <c r="BE225" s="200">
        <f>IF(N225="základní",J225,0)</f>
        <v>0</v>
      </c>
      <c r="BF225" s="200">
        <f>IF(N225="snížená",J225,0)</f>
        <v>0</v>
      </c>
      <c r="BG225" s="200">
        <f>IF(N225="zákl. přenesená",J225,0)</f>
        <v>0</v>
      </c>
      <c r="BH225" s="200">
        <f>IF(N225="sníž. přenesená",J225,0)</f>
        <v>0</v>
      </c>
      <c r="BI225" s="200">
        <f>IF(N225="nulová",J225,0)</f>
        <v>0</v>
      </c>
      <c r="BJ225" s="17" t="s">
        <v>80</v>
      </c>
      <c r="BK225" s="200">
        <f>ROUND(I225*H225,2)</f>
        <v>0</v>
      </c>
      <c r="BL225" s="17" t="s">
        <v>83</v>
      </c>
      <c r="BM225" s="199" t="s">
        <v>367</v>
      </c>
    </row>
    <row r="226" spans="2:51" s="13" customFormat="1" ht="11.25">
      <c r="B226" s="201"/>
      <c r="C226" s="202"/>
      <c r="D226" s="203" t="s">
        <v>135</v>
      </c>
      <c r="E226" s="204" t="s">
        <v>1</v>
      </c>
      <c r="F226" s="205" t="s">
        <v>368</v>
      </c>
      <c r="G226" s="202"/>
      <c r="H226" s="204" t="s">
        <v>1</v>
      </c>
      <c r="I226" s="206"/>
      <c r="J226" s="202"/>
      <c r="K226" s="202"/>
      <c r="L226" s="207"/>
      <c r="M226" s="208"/>
      <c r="N226" s="209"/>
      <c r="O226" s="209"/>
      <c r="P226" s="209"/>
      <c r="Q226" s="209"/>
      <c r="R226" s="209"/>
      <c r="S226" s="209"/>
      <c r="T226" s="210"/>
      <c r="AT226" s="211" t="s">
        <v>135</v>
      </c>
      <c r="AU226" s="211" t="s">
        <v>82</v>
      </c>
      <c r="AV226" s="13" t="s">
        <v>80</v>
      </c>
      <c r="AW226" s="13" t="s">
        <v>30</v>
      </c>
      <c r="AX226" s="13" t="s">
        <v>72</v>
      </c>
      <c r="AY226" s="211" t="s">
        <v>126</v>
      </c>
    </row>
    <row r="227" spans="2:51" s="13" customFormat="1" ht="33.75">
      <c r="B227" s="201"/>
      <c r="C227" s="202"/>
      <c r="D227" s="203" t="s">
        <v>135</v>
      </c>
      <c r="E227" s="204" t="s">
        <v>1</v>
      </c>
      <c r="F227" s="205" t="s">
        <v>369</v>
      </c>
      <c r="G227" s="202"/>
      <c r="H227" s="204" t="s">
        <v>1</v>
      </c>
      <c r="I227" s="206"/>
      <c r="J227" s="202"/>
      <c r="K227" s="202"/>
      <c r="L227" s="207"/>
      <c r="M227" s="208"/>
      <c r="N227" s="209"/>
      <c r="O227" s="209"/>
      <c r="P227" s="209"/>
      <c r="Q227" s="209"/>
      <c r="R227" s="209"/>
      <c r="S227" s="209"/>
      <c r="T227" s="210"/>
      <c r="AT227" s="211" t="s">
        <v>135</v>
      </c>
      <c r="AU227" s="211" t="s">
        <v>82</v>
      </c>
      <c r="AV227" s="13" t="s">
        <v>80</v>
      </c>
      <c r="AW227" s="13" t="s">
        <v>30</v>
      </c>
      <c r="AX227" s="13" t="s">
        <v>72</v>
      </c>
      <c r="AY227" s="211" t="s">
        <v>126</v>
      </c>
    </row>
    <row r="228" spans="2:51" s="13" customFormat="1" ht="11.25">
      <c r="B228" s="201"/>
      <c r="C228" s="202"/>
      <c r="D228" s="203" t="s">
        <v>135</v>
      </c>
      <c r="E228" s="204" t="s">
        <v>1</v>
      </c>
      <c r="F228" s="205" t="s">
        <v>370</v>
      </c>
      <c r="G228" s="202"/>
      <c r="H228" s="204" t="s">
        <v>1</v>
      </c>
      <c r="I228" s="206"/>
      <c r="J228" s="202"/>
      <c r="K228" s="202"/>
      <c r="L228" s="207"/>
      <c r="M228" s="208"/>
      <c r="N228" s="209"/>
      <c r="O228" s="209"/>
      <c r="P228" s="209"/>
      <c r="Q228" s="209"/>
      <c r="R228" s="209"/>
      <c r="S228" s="209"/>
      <c r="T228" s="210"/>
      <c r="AT228" s="211" t="s">
        <v>135</v>
      </c>
      <c r="AU228" s="211" t="s">
        <v>82</v>
      </c>
      <c r="AV228" s="13" t="s">
        <v>80</v>
      </c>
      <c r="AW228" s="13" t="s">
        <v>30</v>
      </c>
      <c r="AX228" s="13" t="s">
        <v>72</v>
      </c>
      <c r="AY228" s="211" t="s">
        <v>126</v>
      </c>
    </row>
    <row r="229" spans="2:51" s="14" customFormat="1" ht="11.25">
      <c r="B229" s="212"/>
      <c r="C229" s="213"/>
      <c r="D229" s="203" t="s">
        <v>135</v>
      </c>
      <c r="E229" s="214" t="s">
        <v>1</v>
      </c>
      <c r="F229" s="215" t="s">
        <v>371</v>
      </c>
      <c r="G229" s="213"/>
      <c r="H229" s="216">
        <v>2.16</v>
      </c>
      <c r="I229" s="217"/>
      <c r="J229" s="213"/>
      <c r="K229" s="213"/>
      <c r="L229" s="218"/>
      <c r="M229" s="219"/>
      <c r="N229" s="220"/>
      <c r="O229" s="220"/>
      <c r="P229" s="220"/>
      <c r="Q229" s="220"/>
      <c r="R229" s="220"/>
      <c r="S229" s="220"/>
      <c r="T229" s="221"/>
      <c r="AT229" s="222" t="s">
        <v>135</v>
      </c>
      <c r="AU229" s="222" t="s">
        <v>82</v>
      </c>
      <c r="AV229" s="14" t="s">
        <v>82</v>
      </c>
      <c r="AW229" s="14" t="s">
        <v>30</v>
      </c>
      <c r="AX229" s="14" t="s">
        <v>72</v>
      </c>
      <c r="AY229" s="222" t="s">
        <v>126</v>
      </c>
    </row>
    <row r="230" spans="2:51" s="13" customFormat="1" ht="11.25">
      <c r="B230" s="201"/>
      <c r="C230" s="202"/>
      <c r="D230" s="203" t="s">
        <v>135</v>
      </c>
      <c r="E230" s="204" t="s">
        <v>1</v>
      </c>
      <c r="F230" s="205" t="s">
        <v>245</v>
      </c>
      <c r="G230" s="202"/>
      <c r="H230" s="204" t="s">
        <v>1</v>
      </c>
      <c r="I230" s="206"/>
      <c r="J230" s="202"/>
      <c r="K230" s="202"/>
      <c r="L230" s="207"/>
      <c r="M230" s="208"/>
      <c r="N230" s="209"/>
      <c r="O230" s="209"/>
      <c r="P230" s="209"/>
      <c r="Q230" s="209"/>
      <c r="R230" s="209"/>
      <c r="S230" s="209"/>
      <c r="T230" s="210"/>
      <c r="AT230" s="211" t="s">
        <v>135</v>
      </c>
      <c r="AU230" s="211" t="s">
        <v>82</v>
      </c>
      <c r="AV230" s="13" t="s">
        <v>80</v>
      </c>
      <c r="AW230" s="13" t="s">
        <v>30</v>
      </c>
      <c r="AX230" s="13" t="s">
        <v>72</v>
      </c>
      <c r="AY230" s="211" t="s">
        <v>126</v>
      </c>
    </row>
    <row r="231" spans="2:51" s="14" customFormat="1" ht="11.25">
      <c r="B231" s="212"/>
      <c r="C231" s="213"/>
      <c r="D231" s="203" t="s">
        <v>135</v>
      </c>
      <c r="E231" s="214" t="s">
        <v>1</v>
      </c>
      <c r="F231" s="215" t="s">
        <v>372</v>
      </c>
      <c r="G231" s="213"/>
      <c r="H231" s="216">
        <v>3.9599999999999995</v>
      </c>
      <c r="I231" s="217"/>
      <c r="J231" s="213"/>
      <c r="K231" s="213"/>
      <c r="L231" s="218"/>
      <c r="M231" s="219"/>
      <c r="N231" s="220"/>
      <c r="O231" s="220"/>
      <c r="P231" s="220"/>
      <c r="Q231" s="220"/>
      <c r="R231" s="220"/>
      <c r="S231" s="220"/>
      <c r="T231" s="221"/>
      <c r="AT231" s="222" t="s">
        <v>135</v>
      </c>
      <c r="AU231" s="222" t="s">
        <v>82</v>
      </c>
      <c r="AV231" s="14" t="s">
        <v>82</v>
      </c>
      <c r="AW231" s="14" t="s">
        <v>30</v>
      </c>
      <c r="AX231" s="14" t="s">
        <v>72</v>
      </c>
      <c r="AY231" s="222" t="s">
        <v>126</v>
      </c>
    </row>
    <row r="232" spans="2:51" s="13" customFormat="1" ht="11.25">
      <c r="B232" s="201"/>
      <c r="C232" s="202"/>
      <c r="D232" s="203" t="s">
        <v>135</v>
      </c>
      <c r="E232" s="204" t="s">
        <v>1</v>
      </c>
      <c r="F232" s="205" t="s">
        <v>269</v>
      </c>
      <c r="G232" s="202"/>
      <c r="H232" s="204" t="s">
        <v>1</v>
      </c>
      <c r="I232" s="206"/>
      <c r="J232" s="202"/>
      <c r="K232" s="202"/>
      <c r="L232" s="207"/>
      <c r="M232" s="208"/>
      <c r="N232" s="209"/>
      <c r="O232" s="209"/>
      <c r="P232" s="209"/>
      <c r="Q232" s="209"/>
      <c r="R232" s="209"/>
      <c r="S232" s="209"/>
      <c r="T232" s="210"/>
      <c r="AT232" s="211" t="s">
        <v>135</v>
      </c>
      <c r="AU232" s="211" t="s">
        <v>82</v>
      </c>
      <c r="AV232" s="13" t="s">
        <v>80</v>
      </c>
      <c r="AW232" s="13" t="s">
        <v>30</v>
      </c>
      <c r="AX232" s="13" t="s">
        <v>72</v>
      </c>
      <c r="AY232" s="211" t="s">
        <v>126</v>
      </c>
    </row>
    <row r="233" spans="2:51" s="14" customFormat="1" ht="11.25">
      <c r="B233" s="212"/>
      <c r="C233" s="213"/>
      <c r="D233" s="203" t="s">
        <v>135</v>
      </c>
      <c r="E233" s="214" t="s">
        <v>1</v>
      </c>
      <c r="F233" s="215" t="s">
        <v>287</v>
      </c>
      <c r="G233" s="213"/>
      <c r="H233" s="216">
        <v>21.725</v>
      </c>
      <c r="I233" s="217"/>
      <c r="J233" s="213"/>
      <c r="K233" s="213"/>
      <c r="L233" s="218"/>
      <c r="M233" s="219"/>
      <c r="N233" s="220"/>
      <c r="O233" s="220"/>
      <c r="P233" s="220"/>
      <c r="Q233" s="220"/>
      <c r="R233" s="220"/>
      <c r="S233" s="220"/>
      <c r="T233" s="221"/>
      <c r="AT233" s="222" t="s">
        <v>135</v>
      </c>
      <c r="AU233" s="222" t="s">
        <v>82</v>
      </c>
      <c r="AV233" s="14" t="s">
        <v>82</v>
      </c>
      <c r="AW233" s="14" t="s">
        <v>30</v>
      </c>
      <c r="AX233" s="14" t="s">
        <v>72</v>
      </c>
      <c r="AY233" s="222" t="s">
        <v>126</v>
      </c>
    </row>
    <row r="234" spans="2:51" s="13" customFormat="1" ht="11.25">
      <c r="B234" s="201"/>
      <c r="C234" s="202"/>
      <c r="D234" s="203" t="s">
        <v>135</v>
      </c>
      <c r="E234" s="204" t="s">
        <v>1</v>
      </c>
      <c r="F234" s="205" t="s">
        <v>267</v>
      </c>
      <c r="G234" s="202"/>
      <c r="H234" s="204" t="s">
        <v>1</v>
      </c>
      <c r="I234" s="206"/>
      <c r="J234" s="202"/>
      <c r="K234" s="202"/>
      <c r="L234" s="207"/>
      <c r="M234" s="208"/>
      <c r="N234" s="209"/>
      <c r="O234" s="209"/>
      <c r="P234" s="209"/>
      <c r="Q234" s="209"/>
      <c r="R234" s="209"/>
      <c r="S234" s="209"/>
      <c r="T234" s="210"/>
      <c r="AT234" s="211" t="s">
        <v>135</v>
      </c>
      <c r="AU234" s="211" t="s">
        <v>82</v>
      </c>
      <c r="AV234" s="13" t="s">
        <v>80</v>
      </c>
      <c r="AW234" s="13" t="s">
        <v>30</v>
      </c>
      <c r="AX234" s="13" t="s">
        <v>72</v>
      </c>
      <c r="AY234" s="211" t="s">
        <v>126</v>
      </c>
    </row>
    <row r="235" spans="2:51" s="14" customFormat="1" ht="11.25">
      <c r="B235" s="212"/>
      <c r="C235" s="213"/>
      <c r="D235" s="203" t="s">
        <v>135</v>
      </c>
      <c r="E235" s="214" t="s">
        <v>1</v>
      </c>
      <c r="F235" s="215" t="s">
        <v>286</v>
      </c>
      <c r="G235" s="213"/>
      <c r="H235" s="216">
        <v>11.825</v>
      </c>
      <c r="I235" s="217"/>
      <c r="J235" s="213"/>
      <c r="K235" s="213"/>
      <c r="L235" s="218"/>
      <c r="M235" s="219"/>
      <c r="N235" s="220"/>
      <c r="O235" s="220"/>
      <c r="P235" s="220"/>
      <c r="Q235" s="220"/>
      <c r="R235" s="220"/>
      <c r="S235" s="220"/>
      <c r="T235" s="221"/>
      <c r="AT235" s="222" t="s">
        <v>135</v>
      </c>
      <c r="AU235" s="222" t="s">
        <v>82</v>
      </c>
      <c r="AV235" s="14" t="s">
        <v>82</v>
      </c>
      <c r="AW235" s="14" t="s">
        <v>30</v>
      </c>
      <c r="AX235" s="14" t="s">
        <v>72</v>
      </c>
      <c r="AY235" s="222" t="s">
        <v>126</v>
      </c>
    </row>
    <row r="236" spans="2:51" s="15" customFormat="1" ht="11.25">
      <c r="B236" s="234"/>
      <c r="C236" s="235"/>
      <c r="D236" s="203" t="s">
        <v>135</v>
      </c>
      <c r="E236" s="236" t="s">
        <v>1</v>
      </c>
      <c r="F236" s="237" t="s">
        <v>271</v>
      </c>
      <c r="G236" s="235"/>
      <c r="H236" s="238">
        <v>39.67</v>
      </c>
      <c r="I236" s="239"/>
      <c r="J236" s="235"/>
      <c r="K236" s="235"/>
      <c r="L236" s="240"/>
      <c r="M236" s="241"/>
      <c r="N236" s="242"/>
      <c r="O236" s="242"/>
      <c r="P236" s="242"/>
      <c r="Q236" s="242"/>
      <c r="R236" s="242"/>
      <c r="S236" s="242"/>
      <c r="T236" s="243"/>
      <c r="AT236" s="244" t="s">
        <v>135</v>
      </c>
      <c r="AU236" s="244" t="s">
        <v>82</v>
      </c>
      <c r="AV236" s="15" t="s">
        <v>133</v>
      </c>
      <c r="AW236" s="15" t="s">
        <v>30</v>
      </c>
      <c r="AX236" s="15" t="s">
        <v>80</v>
      </c>
      <c r="AY236" s="244" t="s">
        <v>126</v>
      </c>
    </row>
    <row r="237" spans="1:65" s="2" customFormat="1" ht="16.5" customHeight="1">
      <c r="A237" s="34"/>
      <c r="B237" s="35"/>
      <c r="C237" s="223" t="s">
        <v>373</v>
      </c>
      <c r="D237" s="223" t="s">
        <v>206</v>
      </c>
      <c r="E237" s="224" t="s">
        <v>374</v>
      </c>
      <c r="F237" s="225" t="s">
        <v>375</v>
      </c>
      <c r="G237" s="226" t="s">
        <v>284</v>
      </c>
      <c r="H237" s="227">
        <v>47.604</v>
      </c>
      <c r="I237" s="228"/>
      <c r="J237" s="229">
        <f>ROUND(I237*H237,2)</f>
        <v>0</v>
      </c>
      <c r="K237" s="230"/>
      <c r="L237" s="231"/>
      <c r="M237" s="232" t="s">
        <v>1</v>
      </c>
      <c r="N237" s="233" t="s">
        <v>37</v>
      </c>
      <c r="O237" s="71"/>
      <c r="P237" s="197">
        <f>O237*H237</f>
        <v>0</v>
      </c>
      <c r="Q237" s="197">
        <v>0</v>
      </c>
      <c r="R237" s="197">
        <f>Q237*H237</f>
        <v>0</v>
      </c>
      <c r="S237" s="197">
        <v>0</v>
      </c>
      <c r="T237" s="198">
        <f>S237*H237</f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199" t="s">
        <v>209</v>
      </c>
      <c r="AT237" s="199" t="s">
        <v>206</v>
      </c>
      <c r="AU237" s="199" t="s">
        <v>82</v>
      </c>
      <c r="AY237" s="17" t="s">
        <v>126</v>
      </c>
      <c r="BE237" s="200">
        <f>IF(N237="základní",J237,0)</f>
        <v>0</v>
      </c>
      <c r="BF237" s="200">
        <f>IF(N237="snížená",J237,0)</f>
        <v>0</v>
      </c>
      <c r="BG237" s="200">
        <f>IF(N237="zákl. přenesená",J237,0)</f>
        <v>0</v>
      </c>
      <c r="BH237" s="200">
        <f>IF(N237="sníž. přenesená",J237,0)</f>
        <v>0</v>
      </c>
      <c r="BI237" s="200">
        <f>IF(N237="nulová",J237,0)</f>
        <v>0</v>
      </c>
      <c r="BJ237" s="17" t="s">
        <v>80</v>
      </c>
      <c r="BK237" s="200">
        <f>ROUND(I237*H237,2)</f>
        <v>0</v>
      </c>
      <c r="BL237" s="17" t="s">
        <v>83</v>
      </c>
      <c r="BM237" s="199" t="s">
        <v>376</v>
      </c>
    </row>
    <row r="238" spans="2:51" s="14" customFormat="1" ht="11.25">
      <c r="B238" s="212"/>
      <c r="C238" s="213"/>
      <c r="D238" s="203" t="s">
        <v>135</v>
      </c>
      <c r="E238" s="213"/>
      <c r="F238" s="215" t="s">
        <v>377</v>
      </c>
      <c r="G238" s="213"/>
      <c r="H238" s="216">
        <v>47.604</v>
      </c>
      <c r="I238" s="217"/>
      <c r="J238" s="213"/>
      <c r="K238" s="213"/>
      <c r="L238" s="218"/>
      <c r="M238" s="219"/>
      <c r="N238" s="220"/>
      <c r="O238" s="220"/>
      <c r="P238" s="220"/>
      <c r="Q238" s="220"/>
      <c r="R238" s="220"/>
      <c r="S238" s="220"/>
      <c r="T238" s="221"/>
      <c r="AT238" s="222" t="s">
        <v>135</v>
      </c>
      <c r="AU238" s="222" t="s">
        <v>82</v>
      </c>
      <c r="AV238" s="14" t="s">
        <v>82</v>
      </c>
      <c r="AW238" s="14" t="s">
        <v>4</v>
      </c>
      <c r="AX238" s="14" t="s">
        <v>80</v>
      </c>
      <c r="AY238" s="222" t="s">
        <v>126</v>
      </c>
    </row>
    <row r="239" spans="1:65" s="2" customFormat="1" ht="24.2" customHeight="1">
      <c r="A239" s="34"/>
      <c r="B239" s="35"/>
      <c r="C239" s="187" t="s">
        <v>378</v>
      </c>
      <c r="D239" s="187" t="s">
        <v>129</v>
      </c>
      <c r="E239" s="188" t="s">
        <v>379</v>
      </c>
      <c r="F239" s="189" t="s">
        <v>380</v>
      </c>
      <c r="G239" s="190" t="s">
        <v>284</v>
      </c>
      <c r="H239" s="191">
        <v>10</v>
      </c>
      <c r="I239" s="192"/>
      <c r="J239" s="193">
        <f>ROUND(I239*H239,2)</f>
        <v>0</v>
      </c>
      <c r="K239" s="194"/>
      <c r="L239" s="39"/>
      <c r="M239" s="195" t="s">
        <v>1</v>
      </c>
      <c r="N239" s="196" t="s">
        <v>37</v>
      </c>
      <c r="O239" s="71"/>
      <c r="P239" s="197">
        <f>O239*H239</f>
        <v>0</v>
      </c>
      <c r="Q239" s="197">
        <v>0</v>
      </c>
      <c r="R239" s="197">
        <f>Q239*H239</f>
        <v>0</v>
      </c>
      <c r="S239" s="197">
        <v>0</v>
      </c>
      <c r="T239" s="198">
        <f>S239*H239</f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199" t="s">
        <v>83</v>
      </c>
      <c r="AT239" s="199" t="s">
        <v>129</v>
      </c>
      <c r="AU239" s="199" t="s">
        <v>82</v>
      </c>
      <c r="AY239" s="17" t="s">
        <v>126</v>
      </c>
      <c r="BE239" s="200">
        <f>IF(N239="základní",J239,0)</f>
        <v>0</v>
      </c>
      <c r="BF239" s="200">
        <f>IF(N239="snížená",J239,0)</f>
        <v>0</v>
      </c>
      <c r="BG239" s="200">
        <f>IF(N239="zákl. přenesená",J239,0)</f>
        <v>0</v>
      </c>
      <c r="BH239" s="200">
        <f>IF(N239="sníž. přenesená",J239,0)</f>
        <v>0</v>
      </c>
      <c r="BI239" s="200">
        <f>IF(N239="nulová",J239,0)</f>
        <v>0</v>
      </c>
      <c r="BJ239" s="17" t="s">
        <v>80</v>
      </c>
      <c r="BK239" s="200">
        <f>ROUND(I239*H239,2)</f>
        <v>0</v>
      </c>
      <c r="BL239" s="17" t="s">
        <v>83</v>
      </c>
      <c r="BM239" s="199" t="s">
        <v>381</v>
      </c>
    </row>
    <row r="240" spans="1:65" s="2" customFormat="1" ht="16.5" customHeight="1">
      <c r="A240" s="34"/>
      <c r="B240" s="35"/>
      <c r="C240" s="223" t="s">
        <v>382</v>
      </c>
      <c r="D240" s="223" t="s">
        <v>206</v>
      </c>
      <c r="E240" s="224" t="s">
        <v>383</v>
      </c>
      <c r="F240" s="225" t="s">
        <v>384</v>
      </c>
      <c r="G240" s="226" t="s">
        <v>284</v>
      </c>
      <c r="H240" s="227">
        <v>12</v>
      </c>
      <c r="I240" s="228"/>
      <c r="J240" s="229">
        <f>ROUND(I240*H240,2)</f>
        <v>0</v>
      </c>
      <c r="K240" s="230"/>
      <c r="L240" s="231"/>
      <c r="M240" s="232" t="s">
        <v>1</v>
      </c>
      <c r="N240" s="233" t="s">
        <v>37</v>
      </c>
      <c r="O240" s="71"/>
      <c r="P240" s="197">
        <f>O240*H240</f>
        <v>0</v>
      </c>
      <c r="Q240" s="197">
        <v>0</v>
      </c>
      <c r="R240" s="197">
        <f>Q240*H240</f>
        <v>0</v>
      </c>
      <c r="S240" s="197">
        <v>0</v>
      </c>
      <c r="T240" s="198">
        <f>S240*H240</f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199" t="s">
        <v>209</v>
      </c>
      <c r="AT240" s="199" t="s">
        <v>206</v>
      </c>
      <c r="AU240" s="199" t="s">
        <v>82</v>
      </c>
      <c r="AY240" s="17" t="s">
        <v>126</v>
      </c>
      <c r="BE240" s="200">
        <f>IF(N240="základní",J240,0)</f>
        <v>0</v>
      </c>
      <c r="BF240" s="200">
        <f>IF(N240="snížená",J240,0)</f>
        <v>0</v>
      </c>
      <c r="BG240" s="200">
        <f>IF(N240="zákl. přenesená",J240,0)</f>
        <v>0</v>
      </c>
      <c r="BH240" s="200">
        <f>IF(N240="sníž. přenesená",J240,0)</f>
        <v>0</v>
      </c>
      <c r="BI240" s="200">
        <f>IF(N240="nulová",J240,0)</f>
        <v>0</v>
      </c>
      <c r="BJ240" s="17" t="s">
        <v>80</v>
      </c>
      <c r="BK240" s="200">
        <f>ROUND(I240*H240,2)</f>
        <v>0</v>
      </c>
      <c r="BL240" s="17" t="s">
        <v>83</v>
      </c>
      <c r="BM240" s="199" t="s">
        <v>385</v>
      </c>
    </row>
    <row r="241" spans="2:51" s="14" customFormat="1" ht="11.25">
      <c r="B241" s="212"/>
      <c r="C241" s="213"/>
      <c r="D241" s="203" t="s">
        <v>135</v>
      </c>
      <c r="E241" s="213"/>
      <c r="F241" s="215" t="s">
        <v>386</v>
      </c>
      <c r="G241" s="213"/>
      <c r="H241" s="216">
        <v>12</v>
      </c>
      <c r="I241" s="217"/>
      <c r="J241" s="213"/>
      <c r="K241" s="213"/>
      <c r="L241" s="218"/>
      <c r="M241" s="219"/>
      <c r="N241" s="220"/>
      <c r="O241" s="220"/>
      <c r="P241" s="220"/>
      <c r="Q241" s="220"/>
      <c r="R241" s="220"/>
      <c r="S241" s="220"/>
      <c r="T241" s="221"/>
      <c r="AT241" s="222" t="s">
        <v>135</v>
      </c>
      <c r="AU241" s="222" t="s">
        <v>82</v>
      </c>
      <c r="AV241" s="14" t="s">
        <v>82</v>
      </c>
      <c r="AW241" s="14" t="s">
        <v>4</v>
      </c>
      <c r="AX241" s="14" t="s">
        <v>80</v>
      </c>
      <c r="AY241" s="222" t="s">
        <v>126</v>
      </c>
    </row>
    <row r="242" spans="1:65" s="2" customFormat="1" ht="24.2" customHeight="1">
      <c r="A242" s="34"/>
      <c r="B242" s="35"/>
      <c r="C242" s="187" t="s">
        <v>387</v>
      </c>
      <c r="D242" s="187" t="s">
        <v>129</v>
      </c>
      <c r="E242" s="188" t="s">
        <v>388</v>
      </c>
      <c r="F242" s="189" t="s">
        <v>389</v>
      </c>
      <c r="G242" s="190" t="s">
        <v>284</v>
      </c>
      <c r="H242" s="191">
        <v>132.606</v>
      </c>
      <c r="I242" s="192"/>
      <c r="J242" s="193">
        <f>ROUND(I242*H242,2)</f>
        <v>0</v>
      </c>
      <c r="K242" s="194"/>
      <c r="L242" s="39"/>
      <c r="M242" s="195" t="s">
        <v>1</v>
      </c>
      <c r="N242" s="196" t="s">
        <v>37</v>
      </c>
      <c r="O242" s="71"/>
      <c r="P242" s="197">
        <f>O242*H242</f>
        <v>0</v>
      </c>
      <c r="Q242" s="197">
        <v>0.0002</v>
      </c>
      <c r="R242" s="197">
        <f>Q242*H242</f>
        <v>0.0265212</v>
      </c>
      <c r="S242" s="197">
        <v>0</v>
      </c>
      <c r="T242" s="198">
        <f>S242*H242</f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199" t="s">
        <v>83</v>
      </c>
      <c r="AT242" s="199" t="s">
        <v>129</v>
      </c>
      <c r="AU242" s="199" t="s">
        <v>82</v>
      </c>
      <c r="AY242" s="17" t="s">
        <v>126</v>
      </c>
      <c r="BE242" s="200">
        <f>IF(N242="základní",J242,0)</f>
        <v>0</v>
      </c>
      <c r="BF242" s="200">
        <f>IF(N242="snížená",J242,0)</f>
        <v>0</v>
      </c>
      <c r="BG242" s="200">
        <f>IF(N242="zákl. přenesená",J242,0)</f>
        <v>0</v>
      </c>
      <c r="BH242" s="200">
        <f>IF(N242="sníž. přenesená",J242,0)</f>
        <v>0</v>
      </c>
      <c r="BI242" s="200">
        <f>IF(N242="nulová",J242,0)</f>
        <v>0</v>
      </c>
      <c r="BJ242" s="17" t="s">
        <v>80</v>
      </c>
      <c r="BK242" s="200">
        <f>ROUND(I242*H242,2)</f>
        <v>0</v>
      </c>
      <c r="BL242" s="17" t="s">
        <v>83</v>
      </c>
      <c r="BM242" s="199" t="s">
        <v>390</v>
      </c>
    </row>
    <row r="243" spans="1:65" s="2" customFormat="1" ht="33" customHeight="1">
      <c r="A243" s="34"/>
      <c r="B243" s="35"/>
      <c r="C243" s="187" t="s">
        <v>391</v>
      </c>
      <c r="D243" s="187" t="s">
        <v>129</v>
      </c>
      <c r="E243" s="188" t="s">
        <v>392</v>
      </c>
      <c r="F243" s="189" t="s">
        <v>393</v>
      </c>
      <c r="G243" s="190" t="s">
        <v>284</v>
      </c>
      <c r="H243" s="191">
        <v>132.606</v>
      </c>
      <c r="I243" s="192"/>
      <c r="J243" s="193">
        <f>ROUND(I243*H243,2)</f>
        <v>0</v>
      </c>
      <c r="K243" s="194"/>
      <c r="L243" s="39"/>
      <c r="M243" s="195" t="s">
        <v>1</v>
      </c>
      <c r="N243" s="196" t="s">
        <v>37</v>
      </c>
      <c r="O243" s="71"/>
      <c r="P243" s="197">
        <f>O243*H243</f>
        <v>0</v>
      </c>
      <c r="Q243" s="197">
        <v>0.00026</v>
      </c>
      <c r="R243" s="197">
        <f>Q243*H243</f>
        <v>0.03447756</v>
      </c>
      <c r="S243" s="197">
        <v>0</v>
      </c>
      <c r="T243" s="198">
        <f>S243*H243</f>
        <v>0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R243" s="199" t="s">
        <v>83</v>
      </c>
      <c r="AT243" s="199" t="s">
        <v>129</v>
      </c>
      <c r="AU243" s="199" t="s">
        <v>82</v>
      </c>
      <c r="AY243" s="17" t="s">
        <v>126</v>
      </c>
      <c r="BE243" s="200">
        <f>IF(N243="základní",J243,0)</f>
        <v>0</v>
      </c>
      <c r="BF243" s="200">
        <f>IF(N243="snížená",J243,0)</f>
        <v>0</v>
      </c>
      <c r="BG243" s="200">
        <f>IF(N243="zákl. přenesená",J243,0)</f>
        <v>0</v>
      </c>
      <c r="BH243" s="200">
        <f>IF(N243="sníž. přenesená",J243,0)</f>
        <v>0</v>
      </c>
      <c r="BI243" s="200">
        <f>IF(N243="nulová",J243,0)</f>
        <v>0</v>
      </c>
      <c r="BJ243" s="17" t="s">
        <v>80</v>
      </c>
      <c r="BK243" s="200">
        <f>ROUND(I243*H243,2)</f>
        <v>0</v>
      </c>
      <c r="BL243" s="17" t="s">
        <v>83</v>
      </c>
      <c r="BM243" s="199" t="s">
        <v>394</v>
      </c>
    </row>
    <row r="244" spans="2:51" s="13" customFormat="1" ht="11.25">
      <c r="B244" s="201"/>
      <c r="C244" s="202"/>
      <c r="D244" s="203" t="s">
        <v>135</v>
      </c>
      <c r="E244" s="204" t="s">
        <v>1</v>
      </c>
      <c r="F244" s="205" t="s">
        <v>395</v>
      </c>
      <c r="G244" s="202"/>
      <c r="H244" s="204" t="s">
        <v>1</v>
      </c>
      <c r="I244" s="206"/>
      <c r="J244" s="202"/>
      <c r="K244" s="202"/>
      <c r="L244" s="207"/>
      <c r="M244" s="208"/>
      <c r="N244" s="209"/>
      <c r="O244" s="209"/>
      <c r="P244" s="209"/>
      <c r="Q244" s="209"/>
      <c r="R244" s="209"/>
      <c r="S244" s="209"/>
      <c r="T244" s="210"/>
      <c r="AT244" s="211" t="s">
        <v>135</v>
      </c>
      <c r="AU244" s="211" t="s">
        <v>82</v>
      </c>
      <c r="AV244" s="13" t="s">
        <v>80</v>
      </c>
      <c r="AW244" s="13" t="s">
        <v>30</v>
      </c>
      <c r="AX244" s="13" t="s">
        <v>72</v>
      </c>
      <c r="AY244" s="211" t="s">
        <v>126</v>
      </c>
    </row>
    <row r="245" spans="2:51" s="13" customFormat="1" ht="11.25">
      <c r="B245" s="201"/>
      <c r="C245" s="202"/>
      <c r="D245" s="203" t="s">
        <v>135</v>
      </c>
      <c r="E245" s="204" t="s">
        <v>1</v>
      </c>
      <c r="F245" s="205" t="s">
        <v>267</v>
      </c>
      <c r="G245" s="202"/>
      <c r="H245" s="204" t="s">
        <v>1</v>
      </c>
      <c r="I245" s="206"/>
      <c r="J245" s="202"/>
      <c r="K245" s="202"/>
      <c r="L245" s="207"/>
      <c r="M245" s="208"/>
      <c r="N245" s="209"/>
      <c r="O245" s="209"/>
      <c r="P245" s="209"/>
      <c r="Q245" s="209"/>
      <c r="R245" s="209"/>
      <c r="S245" s="209"/>
      <c r="T245" s="210"/>
      <c r="AT245" s="211" t="s">
        <v>135</v>
      </c>
      <c r="AU245" s="211" t="s">
        <v>82</v>
      </c>
      <c r="AV245" s="13" t="s">
        <v>80</v>
      </c>
      <c r="AW245" s="13" t="s">
        <v>30</v>
      </c>
      <c r="AX245" s="13" t="s">
        <v>72</v>
      </c>
      <c r="AY245" s="211" t="s">
        <v>126</v>
      </c>
    </row>
    <row r="246" spans="2:51" s="14" customFormat="1" ht="11.25">
      <c r="B246" s="212"/>
      <c r="C246" s="213"/>
      <c r="D246" s="203" t="s">
        <v>135</v>
      </c>
      <c r="E246" s="214" t="s">
        <v>1</v>
      </c>
      <c r="F246" s="215" t="s">
        <v>396</v>
      </c>
      <c r="G246" s="213"/>
      <c r="H246" s="216">
        <v>35.414</v>
      </c>
      <c r="I246" s="217"/>
      <c r="J246" s="213"/>
      <c r="K246" s="213"/>
      <c r="L246" s="218"/>
      <c r="M246" s="219"/>
      <c r="N246" s="220"/>
      <c r="O246" s="220"/>
      <c r="P246" s="220"/>
      <c r="Q246" s="220"/>
      <c r="R246" s="220"/>
      <c r="S246" s="220"/>
      <c r="T246" s="221"/>
      <c r="AT246" s="222" t="s">
        <v>135</v>
      </c>
      <c r="AU246" s="222" t="s">
        <v>82</v>
      </c>
      <c r="AV246" s="14" t="s">
        <v>82</v>
      </c>
      <c r="AW246" s="14" t="s">
        <v>30</v>
      </c>
      <c r="AX246" s="14" t="s">
        <v>72</v>
      </c>
      <c r="AY246" s="222" t="s">
        <v>126</v>
      </c>
    </row>
    <row r="247" spans="2:51" s="13" customFormat="1" ht="11.25">
      <c r="B247" s="201"/>
      <c r="C247" s="202"/>
      <c r="D247" s="203" t="s">
        <v>135</v>
      </c>
      <c r="E247" s="204" t="s">
        <v>1</v>
      </c>
      <c r="F247" s="205" t="s">
        <v>269</v>
      </c>
      <c r="G247" s="202"/>
      <c r="H247" s="204" t="s">
        <v>1</v>
      </c>
      <c r="I247" s="206"/>
      <c r="J247" s="202"/>
      <c r="K247" s="202"/>
      <c r="L247" s="207"/>
      <c r="M247" s="208"/>
      <c r="N247" s="209"/>
      <c r="O247" s="209"/>
      <c r="P247" s="209"/>
      <c r="Q247" s="209"/>
      <c r="R247" s="209"/>
      <c r="S247" s="209"/>
      <c r="T247" s="210"/>
      <c r="AT247" s="211" t="s">
        <v>135</v>
      </c>
      <c r="AU247" s="211" t="s">
        <v>82</v>
      </c>
      <c r="AV247" s="13" t="s">
        <v>80</v>
      </c>
      <c r="AW247" s="13" t="s">
        <v>30</v>
      </c>
      <c r="AX247" s="13" t="s">
        <v>72</v>
      </c>
      <c r="AY247" s="211" t="s">
        <v>126</v>
      </c>
    </row>
    <row r="248" spans="2:51" s="14" customFormat="1" ht="11.25">
      <c r="B248" s="212"/>
      <c r="C248" s="213"/>
      <c r="D248" s="203" t="s">
        <v>135</v>
      </c>
      <c r="E248" s="214" t="s">
        <v>1</v>
      </c>
      <c r="F248" s="215" t="s">
        <v>397</v>
      </c>
      <c r="G248" s="213"/>
      <c r="H248" s="216">
        <v>41.80299999999999</v>
      </c>
      <c r="I248" s="217"/>
      <c r="J248" s="213"/>
      <c r="K248" s="213"/>
      <c r="L248" s="218"/>
      <c r="M248" s="219"/>
      <c r="N248" s="220"/>
      <c r="O248" s="220"/>
      <c r="P248" s="220"/>
      <c r="Q248" s="220"/>
      <c r="R248" s="220"/>
      <c r="S248" s="220"/>
      <c r="T248" s="221"/>
      <c r="AT248" s="222" t="s">
        <v>135</v>
      </c>
      <c r="AU248" s="222" t="s">
        <v>82</v>
      </c>
      <c r="AV248" s="14" t="s">
        <v>82</v>
      </c>
      <c r="AW248" s="14" t="s">
        <v>30</v>
      </c>
      <c r="AX248" s="14" t="s">
        <v>72</v>
      </c>
      <c r="AY248" s="222" t="s">
        <v>126</v>
      </c>
    </row>
    <row r="249" spans="2:51" s="13" customFormat="1" ht="11.25">
      <c r="B249" s="201"/>
      <c r="C249" s="202"/>
      <c r="D249" s="203" t="s">
        <v>135</v>
      </c>
      <c r="E249" s="204" t="s">
        <v>1</v>
      </c>
      <c r="F249" s="205" t="s">
        <v>398</v>
      </c>
      <c r="G249" s="202"/>
      <c r="H249" s="204" t="s">
        <v>1</v>
      </c>
      <c r="I249" s="206"/>
      <c r="J249" s="202"/>
      <c r="K249" s="202"/>
      <c r="L249" s="207"/>
      <c r="M249" s="208"/>
      <c r="N249" s="209"/>
      <c r="O249" s="209"/>
      <c r="P249" s="209"/>
      <c r="Q249" s="209"/>
      <c r="R249" s="209"/>
      <c r="S249" s="209"/>
      <c r="T249" s="210"/>
      <c r="AT249" s="211" t="s">
        <v>135</v>
      </c>
      <c r="AU249" s="211" t="s">
        <v>82</v>
      </c>
      <c r="AV249" s="13" t="s">
        <v>80</v>
      </c>
      <c r="AW249" s="13" t="s">
        <v>30</v>
      </c>
      <c r="AX249" s="13" t="s">
        <v>72</v>
      </c>
      <c r="AY249" s="211" t="s">
        <v>126</v>
      </c>
    </row>
    <row r="250" spans="2:51" s="14" customFormat="1" ht="11.25">
      <c r="B250" s="212"/>
      <c r="C250" s="213"/>
      <c r="D250" s="203" t="s">
        <v>135</v>
      </c>
      <c r="E250" s="214" t="s">
        <v>1</v>
      </c>
      <c r="F250" s="215" t="s">
        <v>399</v>
      </c>
      <c r="G250" s="213"/>
      <c r="H250" s="216">
        <v>10.769</v>
      </c>
      <c r="I250" s="217"/>
      <c r="J250" s="213"/>
      <c r="K250" s="213"/>
      <c r="L250" s="218"/>
      <c r="M250" s="219"/>
      <c r="N250" s="220"/>
      <c r="O250" s="220"/>
      <c r="P250" s="220"/>
      <c r="Q250" s="220"/>
      <c r="R250" s="220"/>
      <c r="S250" s="220"/>
      <c r="T250" s="221"/>
      <c r="AT250" s="222" t="s">
        <v>135</v>
      </c>
      <c r="AU250" s="222" t="s">
        <v>82</v>
      </c>
      <c r="AV250" s="14" t="s">
        <v>82</v>
      </c>
      <c r="AW250" s="14" t="s">
        <v>30</v>
      </c>
      <c r="AX250" s="14" t="s">
        <v>72</v>
      </c>
      <c r="AY250" s="222" t="s">
        <v>126</v>
      </c>
    </row>
    <row r="251" spans="2:51" s="13" customFormat="1" ht="11.25">
      <c r="B251" s="201"/>
      <c r="C251" s="202"/>
      <c r="D251" s="203" t="s">
        <v>135</v>
      </c>
      <c r="E251" s="204" t="s">
        <v>1</v>
      </c>
      <c r="F251" s="205" t="s">
        <v>245</v>
      </c>
      <c r="G251" s="202"/>
      <c r="H251" s="204" t="s">
        <v>1</v>
      </c>
      <c r="I251" s="206"/>
      <c r="J251" s="202"/>
      <c r="K251" s="202"/>
      <c r="L251" s="207"/>
      <c r="M251" s="208"/>
      <c r="N251" s="209"/>
      <c r="O251" s="209"/>
      <c r="P251" s="209"/>
      <c r="Q251" s="209"/>
      <c r="R251" s="209"/>
      <c r="S251" s="209"/>
      <c r="T251" s="210"/>
      <c r="AT251" s="211" t="s">
        <v>135</v>
      </c>
      <c r="AU251" s="211" t="s">
        <v>82</v>
      </c>
      <c r="AV251" s="13" t="s">
        <v>80</v>
      </c>
      <c r="AW251" s="13" t="s">
        <v>30</v>
      </c>
      <c r="AX251" s="13" t="s">
        <v>72</v>
      </c>
      <c r="AY251" s="211" t="s">
        <v>126</v>
      </c>
    </row>
    <row r="252" spans="2:51" s="14" customFormat="1" ht="11.25">
      <c r="B252" s="212"/>
      <c r="C252" s="213"/>
      <c r="D252" s="203" t="s">
        <v>135</v>
      </c>
      <c r="E252" s="214" t="s">
        <v>1</v>
      </c>
      <c r="F252" s="215" t="s">
        <v>400</v>
      </c>
      <c r="G252" s="213"/>
      <c r="H252" s="216">
        <v>4.95</v>
      </c>
      <c r="I252" s="217"/>
      <c r="J252" s="213"/>
      <c r="K252" s="213"/>
      <c r="L252" s="218"/>
      <c r="M252" s="219"/>
      <c r="N252" s="220"/>
      <c r="O252" s="220"/>
      <c r="P252" s="220"/>
      <c r="Q252" s="220"/>
      <c r="R252" s="220"/>
      <c r="S252" s="220"/>
      <c r="T252" s="221"/>
      <c r="AT252" s="222" t="s">
        <v>135</v>
      </c>
      <c r="AU252" s="222" t="s">
        <v>82</v>
      </c>
      <c r="AV252" s="14" t="s">
        <v>82</v>
      </c>
      <c r="AW252" s="14" t="s">
        <v>30</v>
      </c>
      <c r="AX252" s="14" t="s">
        <v>72</v>
      </c>
      <c r="AY252" s="222" t="s">
        <v>126</v>
      </c>
    </row>
    <row r="253" spans="2:51" s="13" customFormat="1" ht="11.25">
      <c r="B253" s="201"/>
      <c r="C253" s="202"/>
      <c r="D253" s="203" t="s">
        <v>135</v>
      </c>
      <c r="E253" s="204" t="s">
        <v>1</v>
      </c>
      <c r="F253" s="205" t="s">
        <v>401</v>
      </c>
      <c r="G253" s="202"/>
      <c r="H253" s="204" t="s">
        <v>1</v>
      </c>
      <c r="I253" s="206"/>
      <c r="J253" s="202"/>
      <c r="K253" s="202"/>
      <c r="L253" s="207"/>
      <c r="M253" s="208"/>
      <c r="N253" s="209"/>
      <c r="O253" s="209"/>
      <c r="P253" s="209"/>
      <c r="Q253" s="209"/>
      <c r="R253" s="209"/>
      <c r="S253" s="209"/>
      <c r="T253" s="210"/>
      <c r="AT253" s="211" t="s">
        <v>135</v>
      </c>
      <c r="AU253" s="211" t="s">
        <v>82</v>
      </c>
      <c r="AV253" s="13" t="s">
        <v>80</v>
      </c>
      <c r="AW253" s="13" t="s">
        <v>30</v>
      </c>
      <c r="AX253" s="13" t="s">
        <v>72</v>
      </c>
      <c r="AY253" s="211" t="s">
        <v>126</v>
      </c>
    </row>
    <row r="254" spans="2:51" s="14" customFormat="1" ht="11.25">
      <c r="B254" s="212"/>
      <c r="C254" s="213"/>
      <c r="D254" s="203" t="s">
        <v>135</v>
      </c>
      <c r="E254" s="214" t="s">
        <v>1</v>
      </c>
      <c r="F254" s="215" t="s">
        <v>402</v>
      </c>
      <c r="G254" s="213"/>
      <c r="H254" s="216">
        <v>39.67</v>
      </c>
      <c r="I254" s="217"/>
      <c r="J254" s="213"/>
      <c r="K254" s="213"/>
      <c r="L254" s="218"/>
      <c r="M254" s="219"/>
      <c r="N254" s="220"/>
      <c r="O254" s="220"/>
      <c r="P254" s="220"/>
      <c r="Q254" s="220"/>
      <c r="R254" s="220"/>
      <c r="S254" s="220"/>
      <c r="T254" s="221"/>
      <c r="AT254" s="222" t="s">
        <v>135</v>
      </c>
      <c r="AU254" s="222" t="s">
        <v>82</v>
      </c>
      <c r="AV254" s="14" t="s">
        <v>82</v>
      </c>
      <c r="AW254" s="14" t="s">
        <v>30</v>
      </c>
      <c r="AX254" s="14" t="s">
        <v>72</v>
      </c>
      <c r="AY254" s="222" t="s">
        <v>126</v>
      </c>
    </row>
    <row r="255" spans="2:51" s="15" customFormat="1" ht="11.25">
      <c r="B255" s="234"/>
      <c r="C255" s="235"/>
      <c r="D255" s="203" t="s">
        <v>135</v>
      </c>
      <c r="E255" s="236" t="s">
        <v>1</v>
      </c>
      <c r="F255" s="237" t="s">
        <v>271</v>
      </c>
      <c r="G255" s="235"/>
      <c r="H255" s="238">
        <v>132.606</v>
      </c>
      <c r="I255" s="239"/>
      <c r="J255" s="235"/>
      <c r="K255" s="235"/>
      <c r="L255" s="240"/>
      <c r="M255" s="241"/>
      <c r="N255" s="242"/>
      <c r="O255" s="242"/>
      <c r="P255" s="242"/>
      <c r="Q255" s="242"/>
      <c r="R255" s="242"/>
      <c r="S255" s="242"/>
      <c r="T255" s="243"/>
      <c r="AT255" s="244" t="s">
        <v>135</v>
      </c>
      <c r="AU255" s="244" t="s">
        <v>82</v>
      </c>
      <c r="AV255" s="15" t="s">
        <v>133</v>
      </c>
      <c r="AW255" s="15" t="s">
        <v>30</v>
      </c>
      <c r="AX255" s="15" t="s">
        <v>80</v>
      </c>
      <c r="AY255" s="244" t="s">
        <v>126</v>
      </c>
    </row>
    <row r="256" spans="1:65" s="2" customFormat="1" ht="24.2" customHeight="1">
      <c r="A256" s="34"/>
      <c r="B256" s="35"/>
      <c r="C256" s="187" t="s">
        <v>403</v>
      </c>
      <c r="D256" s="187" t="s">
        <v>129</v>
      </c>
      <c r="E256" s="188" t="s">
        <v>404</v>
      </c>
      <c r="F256" s="189" t="s">
        <v>405</v>
      </c>
      <c r="G256" s="190" t="s">
        <v>284</v>
      </c>
      <c r="H256" s="191">
        <v>8.91</v>
      </c>
      <c r="I256" s="192"/>
      <c r="J256" s="193">
        <f>ROUND(I256*H256,2)</f>
        <v>0</v>
      </c>
      <c r="K256" s="194"/>
      <c r="L256" s="39"/>
      <c r="M256" s="195" t="s">
        <v>1</v>
      </c>
      <c r="N256" s="196" t="s">
        <v>37</v>
      </c>
      <c r="O256" s="71"/>
      <c r="P256" s="197">
        <f>O256*H256</f>
        <v>0</v>
      </c>
      <c r="Q256" s="197">
        <v>0</v>
      </c>
      <c r="R256" s="197">
        <f>Q256*H256</f>
        <v>0</v>
      </c>
      <c r="S256" s="197">
        <v>0</v>
      </c>
      <c r="T256" s="198">
        <f>S256*H256</f>
        <v>0</v>
      </c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R256" s="199" t="s">
        <v>83</v>
      </c>
      <c r="AT256" s="199" t="s">
        <v>129</v>
      </c>
      <c r="AU256" s="199" t="s">
        <v>82</v>
      </c>
      <c r="AY256" s="17" t="s">
        <v>126</v>
      </c>
      <c r="BE256" s="200">
        <f>IF(N256="základní",J256,0)</f>
        <v>0</v>
      </c>
      <c r="BF256" s="200">
        <f>IF(N256="snížená",J256,0)</f>
        <v>0</v>
      </c>
      <c r="BG256" s="200">
        <f>IF(N256="zákl. přenesená",J256,0)</f>
        <v>0</v>
      </c>
      <c r="BH256" s="200">
        <f>IF(N256="sníž. přenesená",J256,0)</f>
        <v>0</v>
      </c>
      <c r="BI256" s="200">
        <f>IF(N256="nulová",J256,0)</f>
        <v>0</v>
      </c>
      <c r="BJ256" s="17" t="s">
        <v>80</v>
      </c>
      <c r="BK256" s="200">
        <f>ROUND(I256*H256,2)</f>
        <v>0</v>
      </c>
      <c r="BL256" s="17" t="s">
        <v>83</v>
      </c>
      <c r="BM256" s="199" t="s">
        <v>406</v>
      </c>
    </row>
    <row r="257" spans="2:51" s="13" customFormat="1" ht="11.25">
      <c r="B257" s="201"/>
      <c r="C257" s="202"/>
      <c r="D257" s="203" t="s">
        <v>135</v>
      </c>
      <c r="E257" s="204" t="s">
        <v>1</v>
      </c>
      <c r="F257" s="205" t="s">
        <v>395</v>
      </c>
      <c r="G257" s="202"/>
      <c r="H257" s="204" t="s">
        <v>1</v>
      </c>
      <c r="I257" s="206"/>
      <c r="J257" s="202"/>
      <c r="K257" s="202"/>
      <c r="L257" s="207"/>
      <c r="M257" s="208"/>
      <c r="N257" s="209"/>
      <c r="O257" s="209"/>
      <c r="P257" s="209"/>
      <c r="Q257" s="209"/>
      <c r="R257" s="209"/>
      <c r="S257" s="209"/>
      <c r="T257" s="210"/>
      <c r="AT257" s="211" t="s">
        <v>135</v>
      </c>
      <c r="AU257" s="211" t="s">
        <v>82</v>
      </c>
      <c r="AV257" s="13" t="s">
        <v>80</v>
      </c>
      <c r="AW257" s="13" t="s">
        <v>30</v>
      </c>
      <c r="AX257" s="13" t="s">
        <v>72</v>
      </c>
      <c r="AY257" s="211" t="s">
        <v>126</v>
      </c>
    </row>
    <row r="258" spans="2:51" s="13" customFormat="1" ht="11.25">
      <c r="B258" s="201"/>
      <c r="C258" s="202"/>
      <c r="D258" s="203" t="s">
        <v>135</v>
      </c>
      <c r="E258" s="204" t="s">
        <v>1</v>
      </c>
      <c r="F258" s="205" t="s">
        <v>245</v>
      </c>
      <c r="G258" s="202"/>
      <c r="H258" s="204" t="s">
        <v>1</v>
      </c>
      <c r="I258" s="206"/>
      <c r="J258" s="202"/>
      <c r="K258" s="202"/>
      <c r="L258" s="207"/>
      <c r="M258" s="208"/>
      <c r="N258" s="209"/>
      <c r="O258" s="209"/>
      <c r="P258" s="209"/>
      <c r="Q258" s="209"/>
      <c r="R258" s="209"/>
      <c r="S258" s="209"/>
      <c r="T258" s="210"/>
      <c r="AT258" s="211" t="s">
        <v>135</v>
      </c>
      <c r="AU258" s="211" t="s">
        <v>82</v>
      </c>
      <c r="AV258" s="13" t="s">
        <v>80</v>
      </c>
      <c r="AW258" s="13" t="s">
        <v>30</v>
      </c>
      <c r="AX258" s="13" t="s">
        <v>72</v>
      </c>
      <c r="AY258" s="211" t="s">
        <v>126</v>
      </c>
    </row>
    <row r="259" spans="2:51" s="14" customFormat="1" ht="11.25">
      <c r="B259" s="212"/>
      <c r="C259" s="213"/>
      <c r="D259" s="203" t="s">
        <v>135</v>
      </c>
      <c r="E259" s="214" t="s">
        <v>1</v>
      </c>
      <c r="F259" s="215" t="s">
        <v>400</v>
      </c>
      <c r="G259" s="213"/>
      <c r="H259" s="216">
        <v>4.95</v>
      </c>
      <c r="I259" s="217"/>
      <c r="J259" s="213"/>
      <c r="K259" s="213"/>
      <c r="L259" s="218"/>
      <c r="M259" s="219"/>
      <c r="N259" s="220"/>
      <c r="O259" s="220"/>
      <c r="P259" s="220"/>
      <c r="Q259" s="220"/>
      <c r="R259" s="220"/>
      <c r="S259" s="220"/>
      <c r="T259" s="221"/>
      <c r="AT259" s="222" t="s">
        <v>135</v>
      </c>
      <c r="AU259" s="222" t="s">
        <v>82</v>
      </c>
      <c r="AV259" s="14" t="s">
        <v>82</v>
      </c>
      <c r="AW259" s="14" t="s">
        <v>30</v>
      </c>
      <c r="AX259" s="14" t="s">
        <v>72</v>
      </c>
      <c r="AY259" s="222" t="s">
        <v>126</v>
      </c>
    </row>
    <row r="260" spans="2:51" s="13" customFormat="1" ht="11.25">
      <c r="B260" s="201"/>
      <c r="C260" s="202"/>
      <c r="D260" s="203" t="s">
        <v>135</v>
      </c>
      <c r="E260" s="204" t="s">
        <v>1</v>
      </c>
      <c r="F260" s="205" t="s">
        <v>401</v>
      </c>
      <c r="G260" s="202"/>
      <c r="H260" s="204" t="s">
        <v>1</v>
      </c>
      <c r="I260" s="206"/>
      <c r="J260" s="202"/>
      <c r="K260" s="202"/>
      <c r="L260" s="207"/>
      <c r="M260" s="208"/>
      <c r="N260" s="209"/>
      <c r="O260" s="209"/>
      <c r="P260" s="209"/>
      <c r="Q260" s="209"/>
      <c r="R260" s="209"/>
      <c r="S260" s="209"/>
      <c r="T260" s="210"/>
      <c r="AT260" s="211" t="s">
        <v>135</v>
      </c>
      <c r="AU260" s="211" t="s">
        <v>82</v>
      </c>
      <c r="AV260" s="13" t="s">
        <v>80</v>
      </c>
      <c r="AW260" s="13" t="s">
        <v>30</v>
      </c>
      <c r="AX260" s="13" t="s">
        <v>72</v>
      </c>
      <c r="AY260" s="211" t="s">
        <v>126</v>
      </c>
    </row>
    <row r="261" spans="2:51" s="14" customFormat="1" ht="11.25">
      <c r="B261" s="212"/>
      <c r="C261" s="213"/>
      <c r="D261" s="203" t="s">
        <v>135</v>
      </c>
      <c r="E261" s="214" t="s">
        <v>1</v>
      </c>
      <c r="F261" s="215" t="s">
        <v>372</v>
      </c>
      <c r="G261" s="213"/>
      <c r="H261" s="216">
        <v>3.9599999999999995</v>
      </c>
      <c r="I261" s="217"/>
      <c r="J261" s="213"/>
      <c r="K261" s="213"/>
      <c r="L261" s="218"/>
      <c r="M261" s="219"/>
      <c r="N261" s="220"/>
      <c r="O261" s="220"/>
      <c r="P261" s="220"/>
      <c r="Q261" s="220"/>
      <c r="R261" s="220"/>
      <c r="S261" s="220"/>
      <c r="T261" s="221"/>
      <c r="AT261" s="222" t="s">
        <v>135</v>
      </c>
      <c r="AU261" s="222" t="s">
        <v>82</v>
      </c>
      <c r="AV261" s="14" t="s">
        <v>82</v>
      </c>
      <c r="AW261" s="14" t="s">
        <v>30</v>
      </c>
      <c r="AX261" s="14" t="s">
        <v>72</v>
      </c>
      <c r="AY261" s="222" t="s">
        <v>126</v>
      </c>
    </row>
    <row r="262" spans="2:51" s="15" customFormat="1" ht="11.25">
      <c r="B262" s="234"/>
      <c r="C262" s="235"/>
      <c r="D262" s="203" t="s">
        <v>135</v>
      </c>
      <c r="E262" s="236" t="s">
        <v>1</v>
      </c>
      <c r="F262" s="237" t="s">
        <v>271</v>
      </c>
      <c r="G262" s="235"/>
      <c r="H262" s="238">
        <v>8.91</v>
      </c>
      <c r="I262" s="239"/>
      <c r="J262" s="235"/>
      <c r="K262" s="235"/>
      <c r="L262" s="240"/>
      <c r="M262" s="245"/>
      <c r="N262" s="246"/>
      <c r="O262" s="246"/>
      <c r="P262" s="246"/>
      <c r="Q262" s="246"/>
      <c r="R262" s="246"/>
      <c r="S262" s="246"/>
      <c r="T262" s="247"/>
      <c r="AT262" s="244" t="s">
        <v>135</v>
      </c>
      <c r="AU262" s="244" t="s">
        <v>82</v>
      </c>
      <c r="AV262" s="15" t="s">
        <v>133</v>
      </c>
      <c r="AW262" s="15" t="s">
        <v>30</v>
      </c>
      <c r="AX262" s="15" t="s">
        <v>80</v>
      </c>
      <c r="AY262" s="244" t="s">
        <v>126</v>
      </c>
    </row>
    <row r="263" spans="1:31" s="2" customFormat="1" ht="6.95" customHeight="1">
      <c r="A263" s="34"/>
      <c r="B263" s="54"/>
      <c r="C263" s="55"/>
      <c r="D263" s="55"/>
      <c r="E263" s="55"/>
      <c r="F263" s="55"/>
      <c r="G263" s="55"/>
      <c r="H263" s="55"/>
      <c r="I263" s="55"/>
      <c r="J263" s="55"/>
      <c r="K263" s="55"/>
      <c r="L263" s="39"/>
      <c r="M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</row>
  </sheetData>
  <sheetProtection algorithmName="SHA-512" hashValue="lWkSjAHxtD/lijSOs3AChXTo6RlRYk5MkkOSDQp79vlcAh1rRpgQ6FU8PEv1xigE+lmvuJEgO6aQKcNlhrhCVA==" saltValue="PS3pWQgMQlVsRe4NPVA/fCmaBWbGPIOi/Rs4ygIXzIm5hJzhxgnS/6Xf9s3rp/o9c9PxHaoUchPs8PcM1cwHPA==" spinCount="100000" sheet="1" objects="1" scenarios="1" formatColumns="0" formatRows="0" autoFilter="0"/>
  <autoFilter ref="C129:K262"/>
  <mergeCells count="9">
    <mergeCell ref="E87:H87"/>
    <mergeCell ref="E120:H120"/>
    <mergeCell ref="E122:H12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1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AT2" s="17" t="s">
        <v>85</v>
      </c>
    </row>
    <row r="3" spans="2:4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80</v>
      </c>
    </row>
    <row r="4" spans="2:46" s="1" customFormat="1" ht="24.95" customHeight="1">
      <c r="B4" s="20"/>
      <c r="D4" s="110" t="s">
        <v>89</v>
      </c>
      <c r="L4" s="20"/>
      <c r="M4" s="11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16.5" customHeight="1">
      <c r="B7" s="20"/>
      <c r="E7" s="294" t="str">
        <f>'Rekapitulace stavby'!K6</f>
        <v>Oprava bytů MČ Praha 6</v>
      </c>
      <c r="F7" s="295"/>
      <c r="G7" s="295"/>
      <c r="H7" s="295"/>
      <c r="L7" s="20"/>
    </row>
    <row r="8" spans="1:31" s="2" customFormat="1" ht="12" customHeight="1">
      <c r="A8" s="34"/>
      <c r="B8" s="39"/>
      <c r="C8" s="34"/>
      <c r="D8" s="112" t="s">
        <v>90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296" t="s">
        <v>407</v>
      </c>
      <c r="F9" s="297"/>
      <c r="G9" s="297"/>
      <c r="H9" s="297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>
        <f>'Rekapitulace stavby'!AN8</f>
        <v>45393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23</v>
      </c>
      <c r="E14" s="34"/>
      <c r="F14" s="34"/>
      <c r="G14" s="34"/>
      <c r="H14" s="34"/>
      <c r="I14" s="112" t="s">
        <v>24</v>
      </c>
      <c r="J14" s="113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3" t="str">
        <f>IF('Rekapitulace stavby'!E11="","",'Rekapitulace stavby'!E11)</f>
        <v xml:space="preserve"> </v>
      </c>
      <c r="F15" s="34"/>
      <c r="G15" s="34"/>
      <c r="H15" s="34"/>
      <c r="I15" s="112" t="s">
        <v>25</v>
      </c>
      <c r="J15" s="113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26</v>
      </c>
      <c r="E17" s="34"/>
      <c r="F17" s="34"/>
      <c r="G17" s="34"/>
      <c r="H17" s="34"/>
      <c r="I17" s="112" t="s">
        <v>24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98" t="str">
        <f>'Rekapitulace stavby'!E14</f>
        <v>Vyplň údaj</v>
      </c>
      <c r="F18" s="299"/>
      <c r="G18" s="299"/>
      <c r="H18" s="299"/>
      <c r="I18" s="112" t="s">
        <v>25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28</v>
      </c>
      <c r="E20" s="34"/>
      <c r="F20" s="34"/>
      <c r="G20" s="34"/>
      <c r="H20" s="34"/>
      <c r="I20" s="112" t="s">
        <v>24</v>
      </c>
      <c r="J20" s="113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tr">
        <f>IF('Rekapitulace stavby'!E17="","",'Rekapitulace stavby'!E17)</f>
        <v xml:space="preserve"> </v>
      </c>
      <c r="F21" s="34"/>
      <c r="G21" s="34"/>
      <c r="H21" s="34"/>
      <c r="I21" s="112" t="s">
        <v>25</v>
      </c>
      <c r="J21" s="113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29</v>
      </c>
      <c r="E23" s="34"/>
      <c r="F23" s="34"/>
      <c r="G23" s="34"/>
      <c r="H23" s="34"/>
      <c r="I23" s="112" t="s">
        <v>24</v>
      </c>
      <c r="J23" s="113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tr">
        <f>IF('Rekapitulace stavby'!E20="","",'Rekapitulace stavby'!E20)</f>
        <v xml:space="preserve"> </v>
      </c>
      <c r="F24" s="34"/>
      <c r="G24" s="34"/>
      <c r="H24" s="34"/>
      <c r="I24" s="112" t="s">
        <v>25</v>
      </c>
      <c r="J24" s="113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31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300" t="s">
        <v>1</v>
      </c>
      <c r="F27" s="300"/>
      <c r="G27" s="300"/>
      <c r="H27" s="300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32</v>
      </c>
      <c r="E30" s="34"/>
      <c r="F30" s="34"/>
      <c r="G30" s="34"/>
      <c r="H30" s="34"/>
      <c r="I30" s="34"/>
      <c r="J30" s="120">
        <f>ROUND(J130,2)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1" t="s">
        <v>34</v>
      </c>
      <c r="G32" s="34"/>
      <c r="H32" s="34"/>
      <c r="I32" s="121" t="s">
        <v>33</v>
      </c>
      <c r="J32" s="121" t="s">
        <v>35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2" t="s">
        <v>36</v>
      </c>
      <c r="E33" s="112" t="s">
        <v>37</v>
      </c>
      <c r="F33" s="123">
        <f>ROUND((SUM(BE130:BE312)),2)</f>
        <v>0</v>
      </c>
      <c r="G33" s="34"/>
      <c r="H33" s="34"/>
      <c r="I33" s="124">
        <v>0.21</v>
      </c>
      <c r="J33" s="123">
        <f>ROUND(((SUM(BE130:BE312))*I33),2)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2" t="s">
        <v>38</v>
      </c>
      <c r="F34" s="123">
        <f>ROUND((SUM(BF130:BF312)),2)</f>
        <v>0</v>
      </c>
      <c r="G34" s="34"/>
      <c r="H34" s="34"/>
      <c r="I34" s="124">
        <v>0.12</v>
      </c>
      <c r="J34" s="123">
        <f>ROUND(((SUM(BF130:BF312))*I34),2)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2" t="s">
        <v>39</v>
      </c>
      <c r="F35" s="123">
        <f>ROUND((SUM(BG130:BG312)),2)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2" t="s">
        <v>40</v>
      </c>
      <c r="F36" s="123">
        <f>ROUND((SUM(BH130:BH312)),2)</f>
        <v>0</v>
      </c>
      <c r="G36" s="34"/>
      <c r="H36" s="34"/>
      <c r="I36" s="124">
        <v>0.12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2" t="s">
        <v>41</v>
      </c>
      <c r="F37" s="123">
        <f>ROUND((SUM(BI130:BI312)),2)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42</v>
      </c>
      <c r="E39" s="127"/>
      <c r="F39" s="127"/>
      <c r="G39" s="128" t="s">
        <v>43</v>
      </c>
      <c r="H39" s="129" t="s">
        <v>44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2" t="s">
        <v>45</v>
      </c>
      <c r="E50" s="133"/>
      <c r="F50" s="133"/>
      <c r="G50" s="132" t="s">
        <v>46</v>
      </c>
      <c r="H50" s="133"/>
      <c r="I50" s="133"/>
      <c r="J50" s="133"/>
      <c r="K50" s="133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34" t="s">
        <v>47</v>
      </c>
      <c r="E61" s="135"/>
      <c r="F61" s="136" t="s">
        <v>48</v>
      </c>
      <c r="G61" s="134" t="s">
        <v>47</v>
      </c>
      <c r="H61" s="135"/>
      <c r="I61" s="135"/>
      <c r="J61" s="137" t="s">
        <v>48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2" t="s">
        <v>49</v>
      </c>
      <c r="E65" s="138"/>
      <c r="F65" s="138"/>
      <c r="G65" s="132" t="s">
        <v>50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34" t="s">
        <v>47</v>
      </c>
      <c r="E76" s="135"/>
      <c r="F76" s="136" t="s">
        <v>48</v>
      </c>
      <c r="G76" s="134" t="s">
        <v>47</v>
      </c>
      <c r="H76" s="135"/>
      <c r="I76" s="135"/>
      <c r="J76" s="137" t="s">
        <v>48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92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01" t="str">
        <f>E7</f>
        <v>Oprava bytů MČ Praha 6</v>
      </c>
      <c r="F85" s="302"/>
      <c r="G85" s="302"/>
      <c r="H85" s="302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90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72" t="str">
        <f>E9</f>
        <v>16 - Oprava bytu Nad Kajetánkou 36, byt č. 16</v>
      </c>
      <c r="F87" s="303"/>
      <c r="G87" s="303"/>
      <c r="H87" s="303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29" t="s">
        <v>22</v>
      </c>
      <c r="J89" s="66">
        <f>IF(J12="","",J12)</f>
        <v>45393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23</v>
      </c>
      <c r="D91" s="36"/>
      <c r="E91" s="36"/>
      <c r="F91" s="27" t="str">
        <f>E15</f>
        <v xml:space="preserve"> </v>
      </c>
      <c r="G91" s="36"/>
      <c r="H91" s="36"/>
      <c r="I91" s="29" t="s">
        <v>28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26</v>
      </c>
      <c r="D92" s="36"/>
      <c r="E92" s="36"/>
      <c r="F92" s="27" t="str">
        <f>IF(E18="","",E18)</f>
        <v>Vyplň údaj</v>
      </c>
      <c r="G92" s="36"/>
      <c r="H92" s="36"/>
      <c r="I92" s="29" t="s">
        <v>29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3" t="s">
        <v>93</v>
      </c>
      <c r="D94" s="144"/>
      <c r="E94" s="144"/>
      <c r="F94" s="144"/>
      <c r="G94" s="144"/>
      <c r="H94" s="144"/>
      <c r="I94" s="144"/>
      <c r="J94" s="145" t="s">
        <v>94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6" t="s">
        <v>95</v>
      </c>
      <c r="D96" s="36"/>
      <c r="E96" s="36"/>
      <c r="F96" s="36"/>
      <c r="G96" s="36"/>
      <c r="H96" s="36"/>
      <c r="I96" s="36"/>
      <c r="J96" s="84">
        <f>J130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96</v>
      </c>
    </row>
    <row r="97" spans="2:12" s="9" customFormat="1" ht="24.95" customHeight="1">
      <c r="B97" s="147"/>
      <c r="C97" s="148"/>
      <c r="D97" s="149" t="s">
        <v>97</v>
      </c>
      <c r="E97" s="150"/>
      <c r="F97" s="150"/>
      <c r="G97" s="150"/>
      <c r="H97" s="150"/>
      <c r="I97" s="150"/>
      <c r="J97" s="151">
        <f>J131</f>
        <v>0</v>
      </c>
      <c r="K97" s="148"/>
      <c r="L97" s="152"/>
    </row>
    <row r="98" spans="2:12" s="10" customFormat="1" ht="19.9" customHeight="1">
      <c r="B98" s="153"/>
      <c r="C98" s="154"/>
      <c r="D98" s="155" t="s">
        <v>98</v>
      </c>
      <c r="E98" s="156"/>
      <c r="F98" s="156"/>
      <c r="G98" s="156"/>
      <c r="H98" s="156"/>
      <c r="I98" s="156"/>
      <c r="J98" s="157">
        <f>J132</f>
        <v>0</v>
      </c>
      <c r="K98" s="154"/>
      <c r="L98" s="158"/>
    </row>
    <row r="99" spans="2:12" s="10" customFormat="1" ht="19.9" customHeight="1">
      <c r="B99" s="153"/>
      <c r="C99" s="154"/>
      <c r="D99" s="155" t="s">
        <v>99</v>
      </c>
      <c r="E99" s="156"/>
      <c r="F99" s="156"/>
      <c r="G99" s="156"/>
      <c r="H99" s="156"/>
      <c r="I99" s="156"/>
      <c r="J99" s="157">
        <f>J136</f>
        <v>0</v>
      </c>
      <c r="K99" s="154"/>
      <c r="L99" s="158"/>
    </row>
    <row r="100" spans="2:12" s="10" customFormat="1" ht="19.9" customHeight="1">
      <c r="B100" s="153"/>
      <c r="C100" s="154"/>
      <c r="D100" s="155" t="s">
        <v>100</v>
      </c>
      <c r="E100" s="156"/>
      <c r="F100" s="156"/>
      <c r="G100" s="156"/>
      <c r="H100" s="156"/>
      <c r="I100" s="156"/>
      <c r="J100" s="157">
        <f>J144</f>
        <v>0</v>
      </c>
      <c r="K100" s="154"/>
      <c r="L100" s="158"/>
    </row>
    <row r="101" spans="2:12" s="9" customFormat="1" ht="24.95" customHeight="1">
      <c r="B101" s="147"/>
      <c r="C101" s="148"/>
      <c r="D101" s="149" t="s">
        <v>101</v>
      </c>
      <c r="E101" s="150"/>
      <c r="F101" s="150"/>
      <c r="G101" s="150"/>
      <c r="H101" s="150"/>
      <c r="I101" s="150"/>
      <c r="J101" s="151">
        <f>J147</f>
        <v>0</v>
      </c>
      <c r="K101" s="148"/>
      <c r="L101" s="152"/>
    </row>
    <row r="102" spans="2:12" s="10" customFormat="1" ht="19.9" customHeight="1">
      <c r="B102" s="153"/>
      <c r="C102" s="154"/>
      <c r="D102" s="155" t="s">
        <v>102</v>
      </c>
      <c r="E102" s="156"/>
      <c r="F102" s="156"/>
      <c r="G102" s="156"/>
      <c r="H102" s="156"/>
      <c r="I102" s="156"/>
      <c r="J102" s="157">
        <f>J148</f>
        <v>0</v>
      </c>
      <c r="K102" s="154"/>
      <c r="L102" s="158"/>
    </row>
    <row r="103" spans="2:12" s="10" customFormat="1" ht="19.9" customHeight="1">
      <c r="B103" s="153"/>
      <c r="C103" s="154"/>
      <c r="D103" s="155" t="s">
        <v>104</v>
      </c>
      <c r="E103" s="156"/>
      <c r="F103" s="156"/>
      <c r="G103" s="156"/>
      <c r="H103" s="156"/>
      <c r="I103" s="156"/>
      <c r="J103" s="157">
        <f>J150</f>
        <v>0</v>
      </c>
      <c r="K103" s="154"/>
      <c r="L103" s="158"/>
    </row>
    <row r="104" spans="2:12" s="10" customFormat="1" ht="19.9" customHeight="1">
      <c r="B104" s="153"/>
      <c r="C104" s="154"/>
      <c r="D104" s="155" t="s">
        <v>408</v>
      </c>
      <c r="E104" s="156"/>
      <c r="F104" s="156"/>
      <c r="G104" s="156"/>
      <c r="H104" s="156"/>
      <c r="I104" s="156"/>
      <c r="J104" s="157">
        <f>J177</f>
        <v>0</v>
      </c>
      <c r="K104" s="154"/>
      <c r="L104" s="158"/>
    </row>
    <row r="105" spans="2:12" s="10" customFormat="1" ht="19.9" customHeight="1">
      <c r="B105" s="153"/>
      <c r="C105" s="154"/>
      <c r="D105" s="155" t="s">
        <v>106</v>
      </c>
      <c r="E105" s="156"/>
      <c r="F105" s="156"/>
      <c r="G105" s="156"/>
      <c r="H105" s="156"/>
      <c r="I105" s="156"/>
      <c r="J105" s="157">
        <f>J181</f>
        <v>0</v>
      </c>
      <c r="K105" s="154"/>
      <c r="L105" s="158"/>
    </row>
    <row r="106" spans="2:12" s="10" customFormat="1" ht="19.9" customHeight="1">
      <c r="B106" s="153"/>
      <c r="C106" s="154"/>
      <c r="D106" s="155" t="s">
        <v>107</v>
      </c>
      <c r="E106" s="156"/>
      <c r="F106" s="156"/>
      <c r="G106" s="156"/>
      <c r="H106" s="156"/>
      <c r="I106" s="156"/>
      <c r="J106" s="157">
        <f>J204</f>
        <v>0</v>
      </c>
      <c r="K106" s="154"/>
      <c r="L106" s="158"/>
    </row>
    <row r="107" spans="2:12" s="10" customFormat="1" ht="19.9" customHeight="1">
      <c r="B107" s="153"/>
      <c r="C107" s="154"/>
      <c r="D107" s="155" t="s">
        <v>108</v>
      </c>
      <c r="E107" s="156"/>
      <c r="F107" s="156"/>
      <c r="G107" s="156"/>
      <c r="H107" s="156"/>
      <c r="I107" s="156"/>
      <c r="J107" s="157">
        <f>J216</f>
        <v>0</v>
      </c>
      <c r="K107" s="154"/>
      <c r="L107" s="158"/>
    </row>
    <row r="108" spans="2:12" s="10" customFormat="1" ht="19.9" customHeight="1">
      <c r="B108" s="153"/>
      <c r="C108" s="154"/>
      <c r="D108" s="155" t="s">
        <v>109</v>
      </c>
      <c r="E108" s="156"/>
      <c r="F108" s="156"/>
      <c r="G108" s="156"/>
      <c r="H108" s="156"/>
      <c r="I108" s="156"/>
      <c r="J108" s="157">
        <f>J229</f>
        <v>0</v>
      </c>
      <c r="K108" s="154"/>
      <c r="L108" s="158"/>
    </row>
    <row r="109" spans="2:12" s="10" customFormat="1" ht="19.9" customHeight="1">
      <c r="B109" s="153"/>
      <c r="C109" s="154"/>
      <c r="D109" s="155" t="s">
        <v>409</v>
      </c>
      <c r="E109" s="156"/>
      <c r="F109" s="156"/>
      <c r="G109" s="156"/>
      <c r="H109" s="156"/>
      <c r="I109" s="156"/>
      <c r="J109" s="157">
        <f>J239</f>
        <v>0</v>
      </c>
      <c r="K109" s="154"/>
      <c r="L109" s="158"/>
    </row>
    <row r="110" spans="2:12" s="10" customFormat="1" ht="19.9" customHeight="1">
      <c r="B110" s="153"/>
      <c r="C110" s="154"/>
      <c r="D110" s="155" t="s">
        <v>110</v>
      </c>
      <c r="E110" s="156"/>
      <c r="F110" s="156"/>
      <c r="G110" s="156"/>
      <c r="H110" s="156"/>
      <c r="I110" s="156"/>
      <c r="J110" s="157">
        <f>J272</f>
        <v>0</v>
      </c>
      <c r="K110" s="154"/>
      <c r="L110" s="158"/>
    </row>
    <row r="111" spans="1:31" s="2" customFormat="1" ht="21.75" customHeight="1">
      <c r="A111" s="34"/>
      <c r="B111" s="35"/>
      <c r="C111" s="36"/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6.95" customHeight="1">
      <c r="A112" s="34"/>
      <c r="B112" s="54"/>
      <c r="C112" s="55"/>
      <c r="D112" s="55"/>
      <c r="E112" s="55"/>
      <c r="F112" s="55"/>
      <c r="G112" s="55"/>
      <c r="H112" s="55"/>
      <c r="I112" s="55"/>
      <c r="J112" s="55"/>
      <c r="K112" s="55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6" spans="1:31" s="2" customFormat="1" ht="6.95" customHeight="1">
      <c r="A116" s="34"/>
      <c r="B116" s="56"/>
      <c r="C116" s="57"/>
      <c r="D116" s="57"/>
      <c r="E116" s="57"/>
      <c r="F116" s="57"/>
      <c r="G116" s="57"/>
      <c r="H116" s="57"/>
      <c r="I116" s="57"/>
      <c r="J116" s="57"/>
      <c r="K116" s="57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24.95" customHeight="1">
      <c r="A117" s="34"/>
      <c r="B117" s="35"/>
      <c r="C117" s="23" t="s">
        <v>111</v>
      </c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6.95" customHeight="1">
      <c r="A118" s="34"/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2" customHeight="1">
      <c r="A119" s="34"/>
      <c r="B119" s="35"/>
      <c r="C119" s="29" t="s">
        <v>16</v>
      </c>
      <c r="D119" s="36"/>
      <c r="E119" s="36"/>
      <c r="F119" s="36"/>
      <c r="G119" s="36"/>
      <c r="H119" s="36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6.5" customHeight="1">
      <c r="A120" s="34"/>
      <c r="B120" s="35"/>
      <c r="C120" s="36"/>
      <c r="D120" s="36"/>
      <c r="E120" s="301" t="str">
        <f>E7</f>
        <v>Oprava bytů MČ Praha 6</v>
      </c>
      <c r="F120" s="302"/>
      <c r="G120" s="302"/>
      <c r="H120" s="302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2" customHeight="1">
      <c r="A121" s="34"/>
      <c r="B121" s="35"/>
      <c r="C121" s="29" t="s">
        <v>90</v>
      </c>
      <c r="D121" s="36"/>
      <c r="E121" s="36"/>
      <c r="F121" s="36"/>
      <c r="G121" s="36"/>
      <c r="H121" s="36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6.5" customHeight="1">
      <c r="A122" s="34"/>
      <c r="B122" s="35"/>
      <c r="C122" s="36"/>
      <c r="D122" s="36"/>
      <c r="E122" s="272" t="str">
        <f>E9</f>
        <v>16 - Oprava bytu Nad Kajetánkou 36, byt č. 16</v>
      </c>
      <c r="F122" s="303"/>
      <c r="G122" s="303"/>
      <c r="H122" s="303"/>
      <c r="I122" s="36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6.95" customHeight="1">
      <c r="A123" s="34"/>
      <c r="B123" s="35"/>
      <c r="C123" s="36"/>
      <c r="D123" s="36"/>
      <c r="E123" s="36"/>
      <c r="F123" s="36"/>
      <c r="G123" s="36"/>
      <c r="H123" s="36"/>
      <c r="I123" s="36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2" customHeight="1">
      <c r="A124" s="34"/>
      <c r="B124" s="35"/>
      <c r="C124" s="29" t="s">
        <v>20</v>
      </c>
      <c r="D124" s="36"/>
      <c r="E124" s="36"/>
      <c r="F124" s="27" t="str">
        <f>F12</f>
        <v xml:space="preserve"> </v>
      </c>
      <c r="G124" s="36"/>
      <c r="H124" s="36"/>
      <c r="I124" s="29" t="s">
        <v>22</v>
      </c>
      <c r="J124" s="66">
        <f>IF(J12="","",J12)</f>
        <v>45393</v>
      </c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6.95" customHeight="1">
      <c r="A125" s="34"/>
      <c r="B125" s="35"/>
      <c r="C125" s="36"/>
      <c r="D125" s="36"/>
      <c r="E125" s="36"/>
      <c r="F125" s="36"/>
      <c r="G125" s="36"/>
      <c r="H125" s="36"/>
      <c r="I125" s="36"/>
      <c r="J125" s="36"/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15.2" customHeight="1">
      <c r="A126" s="34"/>
      <c r="B126" s="35"/>
      <c r="C126" s="29" t="s">
        <v>23</v>
      </c>
      <c r="D126" s="36"/>
      <c r="E126" s="36"/>
      <c r="F126" s="27" t="str">
        <f>E15</f>
        <v xml:space="preserve"> </v>
      </c>
      <c r="G126" s="36"/>
      <c r="H126" s="36"/>
      <c r="I126" s="29" t="s">
        <v>28</v>
      </c>
      <c r="J126" s="32" t="str">
        <f>E21</f>
        <v xml:space="preserve"> </v>
      </c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2" customFormat="1" ht="15.2" customHeight="1">
      <c r="A127" s="34"/>
      <c r="B127" s="35"/>
      <c r="C127" s="29" t="s">
        <v>26</v>
      </c>
      <c r="D127" s="36"/>
      <c r="E127" s="36"/>
      <c r="F127" s="27" t="str">
        <f>IF(E18="","",E18)</f>
        <v>Vyplň údaj</v>
      </c>
      <c r="G127" s="36"/>
      <c r="H127" s="36"/>
      <c r="I127" s="29" t="s">
        <v>29</v>
      </c>
      <c r="J127" s="32" t="str">
        <f>E24</f>
        <v xml:space="preserve"> </v>
      </c>
      <c r="K127" s="36"/>
      <c r="L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2" customFormat="1" ht="10.35" customHeight="1">
      <c r="A128" s="34"/>
      <c r="B128" s="35"/>
      <c r="C128" s="36"/>
      <c r="D128" s="36"/>
      <c r="E128" s="36"/>
      <c r="F128" s="36"/>
      <c r="G128" s="36"/>
      <c r="H128" s="36"/>
      <c r="I128" s="36"/>
      <c r="J128" s="36"/>
      <c r="K128" s="36"/>
      <c r="L128" s="51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31" s="11" customFormat="1" ht="29.25" customHeight="1">
      <c r="A129" s="159"/>
      <c r="B129" s="160"/>
      <c r="C129" s="161" t="s">
        <v>112</v>
      </c>
      <c r="D129" s="162" t="s">
        <v>57</v>
      </c>
      <c r="E129" s="162" t="s">
        <v>53</v>
      </c>
      <c r="F129" s="162" t="s">
        <v>54</v>
      </c>
      <c r="G129" s="162" t="s">
        <v>113</v>
      </c>
      <c r="H129" s="162" t="s">
        <v>114</v>
      </c>
      <c r="I129" s="162" t="s">
        <v>115</v>
      </c>
      <c r="J129" s="163" t="s">
        <v>94</v>
      </c>
      <c r="K129" s="164" t="s">
        <v>116</v>
      </c>
      <c r="L129" s="165"/>
      <c r="M129" s="75" t="s">
        <v>1</v>
      </c>
      <c r="N129" s="76" t="s">
        <v>36</v>
      </c>
      <c r="O129" s="76" t="s">
        <v>117</v>
      </c>
      <c r="P129" s="76" t="s">
        <v>118</v>
      </c>
      <c r="Q129" s="76" t="s">
        <v>119</v>
      </c>
      <c r="R129" s="76" t="s">
        <v>120</v>
      </c>
      <c r="S129" s="76" t="s">
        <v>121</v>
      </c>
      <c r="T129" s="77" t="s">
        <v>122</v>
      </c>
      <c r="U129" s="159"/>
      <c r="V129" s="159"/>
      <c r="W129" s="159"/>
      <c r="X129" s="159"/>
      <c r="Y129" s="159"/>
      <c r="Z129" s="159"/>
      <c r="AA129" s="159"/>
      <c r="AB129" s="159"/>
      <c r="AC129" s="159"/>
      <c r="AD129" s="159"/>
      <c r="AE129" s="159"/>
    </row>
    <row r="130" spans="1:63" s="2" customFormat="1" ht="22.9" customHeight="1">
      <c r="A130" s="34"/>
      <c r="B130" s="35"/>
      <c r="C130" s="82" t="s">
        <v>123</v>
      </c>
      <c r="D130" s="36"/>
      <c r="E130" s="36"/>
      <c r="F130" s="36"/>
      <c r="G130" s="36"/>
      <c r="H130" s="36"/>
      <c r="I130" s="36"/>
      <c r="J130" s="166">
        <f>BK130</f>
        <v>0</v>
      </c>
      <c r="K130" s="36"/>
      <c r="L130" s="39"/>
      <c r="M130" s="78"/>
      <c r="N130" s="167"/>
      <c r="O130" s="79"/>
      <c r="P130" s="168">
        <f>P131+P147</f>
        <v>0</v>
      </c>
      <c r="Q130" s="79"/>
      <c r="R130" s="168">
        <f>R131+R147</f>
        <v>1.2576903099999996</v>
      </c>
      <c r="S130" s="79"/>
      <c r="T130" s="169">
        <f>T131+T147</f>
        <v>0.8566475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T130" s="17" t="s">
        <v>71</v>
      </c>
      <c r="AU130" s="17" t="s">
        <v>96</v>
      </c>
      <c r="BK130" s="170">
        <f>BK131+BK147</f>
        <v>0</v>
      </c>
    </row>
    <row r="131" spans="2:63" s="12" customFormat="1" ht="25.9" customHeight="1">
      <c r="B131" s="171"/>
      <c r="C131" s="172"/>
      <c r="D131" s="173" t="s">
        <v>71</v>
      </c>
      <c r="E131" s="174" t="s">
        <v>124</v>
      </c>
      <c r="F131" s="174" t="s">
        <v>125</v>
      </c>
      <c r="G131" s="172"/>
      <c r="H131" s="172"/>
      <c r="I131" s="175"/>
      <c r="J131" s="176">
        <f>BK131</f>
        <v>0</v>
      </c>
      <c r="K131" s="172"/>
      <c r="L131" s="177"/>
      <c r="M131" s="178"/>
      <c r="N131" s="179"/>
      <c r="O131" s="179"/>
      <c r="P131" s="180">
        <f>P132+P136+P144</f>
        <v>0</v>
      </c>
      <c r="Q131" s="179"/>
      <c r="R131" s="180">
        <f>R132+R136+R144</f>
        <v>0.033999999999999996</v>
      </c>
      <c r="S131" s="179"/>
      <c r="T131" s="181">
        <f>T132+T136+T144</f>
        <v>0</v>
      </c>
      <c r="AR131" s="182" t="s">
        <v>80</v>
      </c>
      <c r="AT131" s="183" t="s">
        <v>71</v>
      </c>
      <c r="AU131" s="183" t="s">
        <v>72</v>
      </c>
      <c r="AY131" s="182" t="s">
        <v>126</v>
      </c>
      <c r="BK131" s="184">
        <f>BK132+BK136+BK144</f>
        <v>0</v>
      </c>
    </row>
    <row r="132" spans="2:63" s="12" customFormat="1" ht="22.9" customHeight="1">
      <c r="B132" s="171"/>
      <c r="C132" s="172"/>
      <c r="D132" s="173" t="s">
        <v>71</v>
      </c>
      <c r="E132" s="185" t="s">
        <v>127</v>
      </c>
      <c r="F132" s="185" t="s">
        <v>128</v>
      </c>
      <c r="G132" s="172"/>
      <c r="H132" s="172"/>
      <c r="I132" s="175"/>
      <c r="J132" s="186">
        <f>BK132</f>
        <v>0</v>
      </c>
      <c r="K132" s="172"/>
      <c r="L132" s="177"/>
      <c r="M132" s="178"/>
      <c r="N132" s="179"/>
      <c r="O132" s="179"/>
      <c r="P132" s="180">
        <f>SUM(P133:P135)</f>
        <v>0</v>
      </c>
      <c r="Q132" s="179"/>
      <c r="R132" s="180">
        <f>SUM(R133:R135)</f>
        <v>0.033999999999999996</v>
      </c>
      <c r="S132" s="179"/>
      <c r="T132" s="181">
        <f>SUM(T133:T135)</f>
        <v>0</v>
      </c>
      <c r="AR132" s="182" t="s">
        <v>80</v>
      </c>
      <c r="AT132" s="183" t="s">
        <v>71</v>
      </c>
      <c r="AU132" s="183" t="s">
        <v>80</v>
      </c>
      <c r="AY132" s="182" t="s">
        <v>126</v>
      </c>
      <c r="BK132" s="184">
        <f>SUM(BK133:BK135)</f>
        <v>0</v>
      </c>
    </row>
    <row r="133" spans="1:65" s="2" customFormat="1" ht="24.2" customHeight="1">
      <c r="A133" s="34"/>
      <c r="B133" s="35"/>
      <c r="C133" s="187" t="s">
        <v>80</v>
      </c>
      <c r="D133" s="187" t="s">
        <v>129</v>
      </c>
      <c r="E133" s="188" t="s">
        <v>130</v>
      </c>
      <c r="F133" s="189" t="s">
        <v>131</v>
      </c>
      <c r="G133" s="190" t="s">
        <v>132</v>
      </c>
      <c r="H133" s="191">
        <v>10</v>
      </c>
      <c r="I133" s="192"/>
      <c r="J133" s="193">
        <f>ROUND(I133*H133,2)</f>
        <v>0</v>
      </c>
      <c r="K133" s="194"/>
      <c r="L133" s="39"/>
      <c r="M133" s="195" t="s">
        <v>1</v>
      </c>
      <c r="N133" s="196" t="s">
        <v>38</v>
      </c>
      <c r="O133" s="71"/>
      <c r="P133" s="197">
        <f>O133*H133</f>
        <v>0</v>
      </c>
      <c r="Q133" s="197">
        <v>0.0034</v>
      </c>
      <c r="R133" s="197">
        <f>Q133*H133</f>
        <v>0.033999999999999996</v>
      </c>
      <c r="S133" s="197">
        <v>0</v>
      </c>
      <c r="T133" s="198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99" t="s">
        <v>133</v>
      </c>
      <c r="AT133" s="199" t="s">
        <v>129</v>
      </c>
      <c r="AU133" s="199" t="s">
        <v>82</v>
      </c>
      <c r="AY133" s="17" t="s">
        <v>126</v>
      </c>
      <c r="BE133" s="200">
        <f>IF(N133="základní",J133,0)</f>
        <v>0</v>
      </c>
      <c r="BF133" s="200">
        <f>IF(N133="snížená",J133,0)</f>
        <v>0</v>
      </c>
      <c r="BG133" s="200">
        <f>IF(N133="zákl. přenesená",J133,0)</f>
        <v>0</v>
      </c>
      <c r="BH133" s="200">
        <f>IF(N133="sníž. přenesená",J133,0)</f>
        <v>0</v>
      </c>
      <c r="BI133" s="200">
        <f>IF(N133="nulová",J133,0)</f>
        <v>0</v>
      </c>
      <c r="BJ133" s="17" t="s">
        <v>82</v>
      </c>
      <c r="BK133" s="200">
        <f>ROUND(I133*H133,2)</f>
        <v>0</v>
      </c>
      <c r="BL133" s="17" t="s">
        <v>133</v>
      </c>
      <c r="BM133" s="199" t="s">
        <v>410</v>
      </c>
    </row>
    <row r="134" spans="2:51" s="13" customFormat="1" ht="11.25">
      <c r="B134" s="201"/>
      <c r="C134" s="202"/>
      <c r="D134" s="203" t="s">
        <v>135</v>
      </c>
      <c r="E134" s="204" t="s">
        <v>1</v>
      </c>
      <c r="F134" s="205" t="s">
        <v>136</v>
      </c>
      <c r="G134" s="202"/>
      <c r="H134" s="204" t="s">
        <v>1</v>
      </c>
      <c r="I134" s="206"/>
      <c r="J134" s="202"/>
      <c r="K134" s="202"/>
      <c r="L134" s="207"/>
      <c r="M134" s="208"/>
      <c r="N134" s="209"/>
      <c r="O134" s="209"/>
      <c r="P134" s="209"/>
      <c r="Q134" s="209"/>
      <c r="R134" s="209"/>
      <c r="S134" s="209"/>
      <c r="T134" s="210"/>
      <c r="AT134" s="211" t="s">
        <v>135</v>
      </c>
      <c r="AU134" s="211" t="s">
        <v>82</v>
      </c>
      <c r="AV134" s="13" t="s">
        <v>80</v>
      </c>
      <c r="AW134" s="13" t="s">
        <v>30</v>
      </c>
      <c r="AX134" s="13" t="s">
        <v>72</v>
      </c>
      <c r="AY134" s="211" t="s">
        <v>126</v>
      </c>
    </row>
    <row r="135" spans="2:51" s="14" customFormat="1" ht="11.25">
      <c r="B135" s="212"/>
      <c r="C135" s="213"/>
      <c r="D135" s="203" t="s">
        <v>135</v>
      </c>
      <c r="E135" s="214" t="s">
        <v>1</v>
      </c>
      <c r="F135" s="215" t="s">
        <v>137</v>
      </c>
      <c r="G135" s="213"/>
      <c r="H135" s="216">
        <v>10</v>
      </c>
      <c r="I135" s="217"/>
      <c r="J135" s="213"/>
      <c r="K135" s="213"/>
      <c r="L135" s="218"/>
      <c r="M135" s="219"/>
      <c r="N135" s="220"/>
      <c r="O135" s="220"/>
      <c r="P135" s="220"/>
      <c r="Q135" s="220"/>
      <c r="R135" s="220"/>
      <c r="S135" s="220"/>
      <c r="T135" s="221"/>
      <c r="AT135" s="222" t="s">
        <v>135</v>
      </c>
      <c r="AU135" s="222" t="s">
        <v>82</v>
      </c>
      <c r="AV135" s="14" t="s">
        <v>82</v>
      </c>
      <c r="AW135" s="14" t="s">
        <v>30</v>
      </c>
      <c r="AX135" s="14" t="s">
        <v>80</v>
      </c>
      <c r="AY135" s="222" t="s">
        <v>126</v>
      </c>
    </row>
    <row r="136" spans="2:63" s="12" customFormat="1" ht="22.9" customHeight="1">
      <c r="B136" s="171"/>
      <c r="C136" s="172"/>
      <c r="D136" s="173" t="s">
        <v>71</v>
      </c>
      <c r="E136" s="185" t="s">
        <v>138</v>
      </c>
      <c r="F136" s="185" t="s">
        <v>139</v>
      </c>
      <c r="G136" s="172"/>
      <c r="H136" s="172"/>
      <c r="I136" s="175"/>
      <c r="J136" s="186">
        <f>BK136</f>
        <v>0</v>
      </c>
      <c r="K136" s="172"/>
      <c r="L136" s="177"/>
      <c r="M136" s="178"/>
      <c r="N136" s="179"/>
      <c r="O136" s="179"/>
      <c r="P136" s="180">
        <f>SUM(P137:P143)</f>
        <v>0</v>
      </c>
      <c r="Q136" s="179"/>
      <c r="R136" s="180">
        <f>SUM(R137:R143)</f>
        <v>0</v>
      </c>
      <c r="S136" s="179"/>
      <c r="T136" s="181">
        <f>SUM(T137:T143)</f>
        <v>0</v>
      </c>
      <c r="AR136" s="182" t="s">
        <v>80</v>
      </c>
      <c r="AT136" s="183" t="s">
        <v>71</v>
      </c>
      <c r="AU136" s="183" t="s">
        <v>80</v>
      </c>
      <c r="AY136" s="182" t="s">
        <v>126</v>
      </c>
      <c r="BK136" s="184">
        <f>SUM(BK137:BK143)</f>
        <v>0</v>
      </c>
    </row>
    <row r="137" spans="1:65" s="2" customFormat="1" ht="24.2" customHeight="1">
      <c r="A137" s="34"/>
      <c r="B137" s="35"/>
      <c r="C137" s="187" t="s">
        <v>82</v>
      </c>
      <c r="D137" s="187" t="s">
        <v>129</v>
      </c>
      <c r="E137" s="188" t="s">
        <v>411</v>
      </c>
      <c r="F137" s="189" t="s">
        <v>412</v>
      </c>
      <c r="G137" s="190" t="s">
        <v>142</v>
      </c>
      <c r="H137" s="191">
        <v>0.857</v>
      </c>
      <c r="I137" s="192"/>
      <c r="J137" s="193">
        <f>ROUND(I137*H137,2)</f>
        <v>0</v>
      </c>
      <c r="K137" s="194"/>
      <c r="L137" s="39"/>
      <c r="M137" s="195" t="s">
        <v>1</v>
      </c>
      <c r="N137" s="196" t="s">
        <v>38</v>
      </c>
      <c r="O137" s="71"/>
      <c r="P137" s="197">
        <f>O137*H137</f>
        <v>0</v>
      </c>
      <c r="Q137" s="197">
        <v>0</v>
      </c>
      <c r="R137" s="197">
        <f>Q137*H137</f>
        <v>0</v>
      </c>
      <c r="S137" s="197">
        <v>0</v>
      </c>
      <c r="T137" s="198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99" t="s">
        <v>133</v>
      </c>
      <c r="AT137" s="199" t="s">
        <v>129</v>
      </c>
      <c r="AU137" s="199" t="s">
        <v>82</v>
      </c>
      <c r="AY137" s="17" t="s">
        <v>126</v>
      </c>
      <c r="BE137" s="200">
        <f>IF(N137="základní",J137,0)</f>
        <v>0</v>
      </c>
      <c r="BF137" s="200">
        <f>IF(N137="snížená",J137,0)</f>
        <v>0</v>
      </c>
      <c r="BG137" s="200">
        <f>IF(N137="zákl. přenesená",J137,0)</f>
        <v>0</v>
      </c>
      <c r="BH137" s="200">
        <f>IF(N137="sníž. přenesená",J137,0)</f>
        <v>0</v>
      </c>
      <c r="BI137" s="200">
        <f>IF(N137="nulová",J137,0)</f>
        <v>0</v>
      </c>
      <c r="BJ137" s="17" t="s">
        <v>82</v>
      </c>
      <c r="BK137" s="200">
        <f>ROUND(I137*H137,2)</f>
        <v>0</v>
      </c>
      <c r="BL137" s="17" t="s">
        <v>133</v>
      </c>
      <c r="BM137" s="199" t="s">
        <v>413</v>
      </c>
    </row>
    <row r="138" spans="1:65" s="2" customFormat="1" ht="33" customHeight="1">
      <c r="A138" s="34"/>
      <c r="B138" s="35"/>
      <c r="C138" s="187" t="s">
        <v>144</v>
      </c>
      <c r="D138" s="187" t="s">
        <v>129</v>
      </c>
      <c r="E138" s="188" t="s">
        <v>145</v>
      </c>
      <c r="F138" s="189" t="s">
        <v>146</v>
      </c>
      <c r="G138" s="190" t="s">
        <v>142</v>
      </c>
      <c r="H138" s="191">
        <v>1.714</v>
      </c>
      <c r="I138" s="192"/>
      <c r="J138" s="193">
        <f>ROUND(I138*H138,2)</f>
        <v>0</v>
      </c>
      <c r="K138" s="194"/>
      <c r="L138" s="39"/>
      <c r="M138" s="195" t="s">
        <v>1</v>
      </c>
      <c r="N138" s="196" t="s">
        <v>38</v>
      </c>
      <c r="O138" s="71"/>
      <c r="P138" s="197">
        <f>O138*H138</f>
        <v>0</v>
      </c>
      <c r="Q138" s="197">
        <v>0</v>
      </c>
      <c r="R138" s="197">
        <f>Q138*H138</f>
        <v>0</v>
      </c>
      <c r="S138" s="197">
        <v>0</v>
      </c>
      <c r="T138" s="198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99" t="s">
        <v>133</v>
      </c>
      <c r="AT138" s="199" t="s">
        <v>129</v>
      </c>
      <c r="AU138" s="199" t="s">
        <v>82</v>
      </c>
      <c r="AY138" s="17" t="s">
        <v>126</v>
      </c>
      <c r="BE138" s="200">
        <f>IF(N138="základní",J138,0)</f>
        <v>0</v>
      </c>
      <c r="BF138" s="200">
        <f>IF(N138="snížená",J138,0)</f>
        <v>0</v>
      </c>
      <c r="BG138" s="200">
        <f>IF(N138="zákl. přenesená",J138,0)</f>
        <v>0</v>
      </c>
      <c r="BH138" s="200">
        <f>IF(N138="sníž. přenesená",J138,0)</f>
        <v>0</v>
      </c>
      <c r="BI138" s="200">
        <f>IF(N138="nulová",J138,0)</f>
        <v>0</v>
      </c>
      <c r="BJ138" s="17" t="s">
        <v>82</v>
      </c>
      <c r="BK138" s="200">
        <f>ROUND(I138*H138,2)</f>
        <v>0</v>
      </c>
      <c r="BL138" s="17" t="s">
        <v>133</v>
      </c>
      <c r="BM138" s="199" t="s">
        <v>414</v>
      </c>
    </row>
    <row r="139" spans="2:51" s="14" customFormat="1" ht="11.25">
      <c r="B139" s="212"/>
      <c r="C139" s="213"/>
      <c r="D139" s="203" t="s">
        <v>135</v>
      </c>
      <c r="E139" s="213"/>
      <c r="F139" s="215" t="s">
        <v>415</v>
      </c>
      <c r="G139" s="213"/>
      <c r="H139" s="216">
        <v>1.714</v>
      </c>
      <c r="I139" s="217"/>
      <c r="J139" s="213"/>
      <c r="K139" s="213"/>
      <c r="L139" s="218"/>
      <c r="M139" s="219"/>
      <c r="N139" s="220"/>
      <c r="O139" s="220"/>
      <c r="P139" s="220"/>
      <c r="Q139" s="220"/>
      <c r="R139" s="220"/>
      <c r="S139" s="220"/>
      <c r="T139" s="221"/>
      <c r="AT139" s="222" t="s">
        <v>135</v>
      </c>
      <c r="AU139" s="222" t="s">
        <v>82</v>
      </c>
      <c r="AV139" s="14" t="s">
        <v>82</v>
      </c>
      <c r="AW139" s="14" t="s">
        <v>4</v>
      </c>
      <c r="AX139" s="14" t="s">
        <v>80</v>
      </c>
      <c r="AY139" s="222" t="s">
        <v>126</v>
      </c>
    </row>
    <row r="140" spans="1:65" s="2" customFormat="1" ht="24.2" customHeight="1">
      <c r="A140" s="34"/>
      <c r="B140" s="35"/>
      <c r="C140" s="187" t="s">
        <v>133</v>
      </c>
      <c r="D140" s="187" t="s">
        <v>129</v>
      </c>
      <c r="E140" s="188" t="s">
        <v>149</v>
      </c>
      <c r="F140" s="189" t="s">
        <v>150</v>
      </c>
      <c r="G140" s="190" t="s">
        <v>142</v>
      </c>
      <c r="H140" s="191">
        <v>0.857</v>
      </c>
      <c r="I140" s="192"/>
      <c r="J140" s="193">
        <f>ROUND(I140*H140,2)</f>
        <v>0</v>
      </c>
      <c r="K140" s="194"/>
      <c r="L140" s="39"/>
      <c r="M140" s="195" t="s">
        <v>1</v>
      </c>
      <c r="N140" s="196" t="s">
        <v>38</v>
      </c>
      <c r="O140" s="71"/>
      <c r="P140" s="197">
        <f>O140*H140</f>
        <v>0</v>
      </c>
      <c r="Q140" s="197">
        <v>0</v>
      </c>
      <c r="R140" s="197">
        <f>Q140*H140</f>
        <v>0</v>
      </c>
      <c r="S140" s="197">
        <v>0</v>
      </c>
      <c r="T140" s="198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99" t="s">
        <v>133</v>
      </c>
      <c r="AT140" s="199" t="s">
        <v>129</v>
      </c>
      <c r="AU140" s="199" t="s">
        <v>82</v>
      </c>
      <c r="AY140" s="17" t="s">
        <v>126</v>
      </c>
      <c r="BE140" s="200">
        <f>IF(N140="základní",J140,0)</f>
        <v>0</v>
      </c>
      <c r="BF140" s="200">
        <f>IF(N140="snížená",J140,0)</f>
        <v>0</v>
      </c>
      <c r="BG140" s="200">
        <f>IF(N140="zákl. přenesená",J140,0)</f>
        <v>0</v>
      </c>
      <c r="BH140" s="200">
        <f>IF(N140="sníž. přenesená",J140,0)</f>
        <v>0</v>
      </c>
      <c r="BI140" s="200">
        <f>IF(N140="nulová",J140,0)</f>
        <v>0</v>
      </c>
      <c r="BJ140" s="17" t="s">
        <v>82</v>
      </c>
      <c r="BK140" s="200">
        <f>ROUND(I140*H140,2)</f>
        <v>0</v>
      </c>
      <c r="BL140" s="17" t="s">
        <v>133</v>
      </c>
      <c r="BM140" s="199" t="s">
        <v>416</v>
      </c>
    </row>
    <row r="141" spans="1:65" s="2" customFormat="1" ht="24.2" customHeight="1">
      <c r="A141" s="34"/>
      <c r="B141" s="35"/>
      <c r="C141" s="187" t="s">
        <v>152</v>
      </c>
      <c r="D141" s="187" t="s">
        <v>129</v>
      </c>
      <c r="E141" s="188" t="s">
        <v>153</v>
      </c>
      <c r="F141" s="189" t="s">
        <v>154</v>
      </c>
      <c r="G141" s="190" t="s">
        <v>142</v>
      </c>
      <c r="H141" s="191">
        <v>16.283</v>
      </c>
      <c r="I141" s="192"/>
      <c r="J141" s="193">
        <f>ROUND(I141*H141,2)</f>
        <v>0</v>
      </c>
      <c r="K141" s="194"/>
      <c r="L141" s="39"/>
      <c r="M141" s="195" t="s">
        <v>1</v>
      </c>
      <c r="N141" s="196" t="s">
        <v>38</v>
      </c>
      <c r="O141" s="71"/>
      <c r="P141" s="197">
        <f>O141*H141</f>
        <v>0</v>
      </c>
      <c r="Q141" s="197">
        <v>0</v>
      </c>
      <c r="R141" s="197">
        <f>Q141*H141</f>
        <v>0</v>
      </c>
      <c r="S141" s="197">
        <v>0</v>
      </c>
      <c r="T141" s="198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99" t="s">
        <v>133</v>
      </c>
      <c r="AT141" s="199" t="s">
        <v>129</v>
      </c>
      <c r="AU141" s="199" t="s">
        <v>82</v>
      </c>
      <c r="AY141" s="17" t="s">
        <v>126</v>
      </c>
      <c r="BE141" s="200">
        <f>IF(N141="základní",J141,0)</f>
        <v>0</v>
      </c>
      <c r="BF141" s="200">
        <f>IF(N141="snížená",J141,0)</f>
        <v>0</v>
      </c>
      <c r="BG141" s="200">
        <f>IF(N141="zákl. přenesená",J141,0)</f>
        <v>0</v>
      </c>
      <c r="BH141" s="200">
        <f>IF(N141="sníž. přenesená",J141,0)</f>
        <v>0</v>
      </c>
      <c r="BI141" s="200">
        <f>IF(N141="nulová",J141,0)</f>
        <v>0</v>
      </c>
      <c r="BJ141" s="17" t="s">
        <v>82</v>
      </c>
      <c r="BK141" s="200">
        <f>ROUND(I141*H141,2)</f>
        <v>0</v>
      </c>
      <c r="BL141" s="17" t="s">
        <v>133</v>
      </c>
      <c r="BM141" s="199" t="s">
        <v>417</v>
      </c>
    </row>
    <row r="142" spans="2:51" s="14" customFormat="1" ht="11.25">
      <c r="B142" s="212"/>
      <c r="C142" s="213"/>
      <c r="D142" s="203" t="s">
        <v>135</v>
      </c>
      <c r="E142" s="213"/>
      <c r="F142" s="215" t="s">
        <v>418</v>
      </c>
      <c r="G142" s="213"/>
      <c r="H142" s="216">
        <v>16.283</v>
      </c>
      <c r="I142" s="217"/>
      <c r="J142" s="213"/>
      <c r="K142" s="213"/>
      <c r="L142" s="218"/>
      <c r="M142" s="219"/>
      <c r="N142" s="220"/>
      <c r="O142" s="220"/>
      <c r="P142" s="220"/>
      <c r="Q142" s="220"/>
      <c r="R142" s="220"/>
      <c r="S142" s="220"/>
      <c r="T142" s="221"/>
      <c r="AT142" s="222" t="s">
        <v>135</v>
      </c>
      <c r="AU142" s="222" t="s">
        <v>82</v>
      </c>
      <c r="AV142" s="14" t="s">
        <v>82</v>
      </c>
      <c r="AW142" s="14" t="s">
        <v>4</v>
      </c>
      <c r="AX142" s="14" t="s">
        <v>80</v>
      </c>
      <c r="AY142" s="222" t="s">
        <v>126</v>
      </c>
    </row>
    <row r="143" spans="1:65" s="2" customFormat="1" ht="33" customHeight="1">
      <c r="A143" s="34"/>
      <c r="B143" s="35"/>
      <c r="C143" s="187" t="s">
        <v>127</v>
      </c>
      <c r="D143" s="187" t="s">
        <v>129</v>
      </c>
      <c r="E143" s="188" t="s">
        <v>157</v>
      </c>
      <c r="F143" s="189" t="s">
        <v>158</v>
      </c>
      <c r="G143" s="190" t="s">
        <v>142</v>
      </c>
      <c r="H143" s="191">
        <v>0.857</v>
      </c>
      <c r="I143" s="192"/>
      <c r="J143" s="193">
        <f>ROUND(I143*H143,2)</f>
        <v>0</v>
      </c>
      <c r="K143" s="194"/>
      <c r="L143" s="39"/>
      <c r="M143" s="195" t="s">
        <v>1</v>
      </c>
      <c r="N143" s="196" t="s">
        <v>38</v>
      </c>
      <c r="O143" s="71"/>
      <c r="P143" s="197">
        <f>O143*H143</f>
        <v>0</v>
      </c>
      <c r="Q143" s="197">
        <v>0</v>
      </c>
      <c r="R143" s="197">
        <f>Q143*H143</f>
        <v>0</v>
      </c>
      <c r="S143" s="197">
        <v>0</v>
      </c>
      <c r="T143" s="198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99" t="s">
        <v>133</v>
      </c>
      <c r="AT143" s="199" t="s">
        <v>129</v>
      </c>
      <c r="AU143" s="199" t="s">
        <v>82</v>
      </c>
      <c r="AY143" s="17" t="s">
        <v>126</v>
      </c>
      <c r="BE143" s="200">
        <f>IF(N143="základní",J143,0)</f>
        <v>0</v>
      </c>
      <c r="BF143" s="200">
        <f>IF(N143="snížená",J143,0)</f>
        <v>0</v>
      </c>
      <c r="BG143" s="200">
        <f>IF(N143="zákl. přenesená",J143,0)</f>
        <v>0</v>
      </c>
      <c r="BH143" s="200">
        <f>IF(N143="sníž. přenesená",J143,0)</f>
        <v>0</v>
      </c>
      <c r="BI143" s="200">
        <f>IF(N143="nulová",J143,0)</f>
        <v>0</v>
      </c>
      <c r="BJ143" s="17" t="s">
        <v>82</v>
      </c>
      <c r="BK143" s="200">
        <f>ROUND(I143*H143,2)</f>
        <v>0</v>
      </c>
      <c r="BL143" s="17" t="s">
        <v>133</v>
      </c>
      <c r="BM143" s="199" t="s">
        <v>419</v>
      </c>
    </row>
    <row r="144" spans="2:63" s="12" customFormat="1" ht="22.9" customHeight="1">
      <c r="B144" s="171"/>
      <c r="C144" s="172"/>
      <c r="D144" s="173" t="s">
        <v>71</v>
      </c>
      <c r="E144" s="185" t="s">
        <v>160</v>
      </c>
      <c r="F144" s="185" t="s">
        <v>161</v>
      </c>
      <c r="G144" s="172"/>
      <c r="H144" s="172"/>
      <c r="I144" s="175"/>
      <c r="J144" s="186">
        <f>BK144</f>
        <v>0</v>
      </c>
      <c r="K144" s="172"/>
      <c r="L144" s="177"/>
      <c r="M144" s="178"/>
      <c r="N144" s="179"/>
      <c r="O144" s="179"/>
      <c r="P144" s="180">
        <f>SUM(P145:P146)</f>
        <v>0</v>
      </c>
      <c r="Q144" s="179"/>
      <c r="R144" s="180">
        <f>SUM(R145:R146)</f>
        <v>0</v>
      </c>
      <c r="S144" s="179"/>
      <c r="T144" s="181">
        <f>SUM(T145:T146)</f>
        <v>0</v>
      </c>
      <c r="AR144" s="182" t="s">
        <v>80</v>
      </c>
      <c r="AT144" s="183" t="s">
        <v>71</v>
      </c>
      <c r="AU144" s="183" t="s">
        <v>80</v>
      </c>
      <c r="AY144" s="182" t="s">
        <v>126</v>
      </c>
      <c r="BK144" s="184">
        <f>SUM(BK145:BK146)</f>
        <v>0</v>
      </c>
    </row>
    <row r="145" spans="1:65" s="2" customFormat="1" ht="24.2" customHeight="1">
      <c r="A145" s="34"/>
      <c r="B145" s="35"/>
      <c r="C145" s="187" t="s">
        <v>162</v>
      </c>
      <c r="D145" s="187" t="s">
        <v>129</v>
      </c>
      <c r="E145" s="188" t="s">
        <v>420</v>
      </c>
      <c r="F145" s="189" t="s">
        <v>421</v>
      </c>
      <c r="G145" s="190" t="s">
        <v>142</v>
      </c>
      <c r="H145" s="191">
        <v>0.034</v>
      </c>
      <c r="I145" s="192"/>
      <c r="J145" s="193">
        <f>ROUND(I145*H145,2)</f>
        <v>0</v>
      </c>
      <c r="K145" s="194"/>
      <c r="L145" s="39"/>
      <c r="M145" s="195" t="s">
        <v>1</v>
      </c>
      <c r="N145" s="196" t="s">
        <v>38</v>
      </c>
      <c r="O145" s="71"/>
      <c r="P145" s="197">
        <f>O145*H145</f>
        <v>0</v>
      </c>
      <c r="Q145" s="197">
        <v>0</v>
      </c>
      <c r="R145" s="197">
        <f>Q145*H145</f>
        <v>0</v>
      </c>
      <c r="S145" s="197">
        <v>0</v>
      </c>
      <c r="T145" s="198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99" t="s">
        <v>133</v>
      </c>
      <c r="AT145" s="199" t="s">
        <v>129</v>
      </c>
      <c r="AU145" s="199" t="s">
        <v>82</v>
      </c>
      <c r="AY145" s="17" t="s">
        <v>126</v>
      </c>
      <c r="BE145" s="200">
        <f>IF(N145="základní",J145,0)</f>
        <v>0</v>
      </c>
      <c r="BF145" s="200">
        <f>IF(N145="snížená",J145,0)</f>
        <v>0</v>
      </c>
      <c r="BG145" s="200">
        <f>IF(N145="zákl. přenesená",J145,0)</f>
        <v>0</v>
      </c>
      <c r="BH145" s="200">
        <f>IF(N145="sníž. přenesená",J145,0)</f>
        <v>0</v>
      </c>
      <c r="BI145" s="200">
        <f>IF(N145="nulová",J145,0)</f>
        <v>0</v>
      </c>
      <c r="BJ145" s="17" t="s">
        <v>82</v>
      </c>
      <c r="BK145" s="200">
        <f>ROUND(I145*H145,2)</f>
        <v>0</v>
      </c>
      <c r="BL145" s="17" t="s">
        <v>133</v>
      </c>
      <c r="BM145" s="199" t="s">
        <v>422</v>
      </c>
    </row>
    <row r="146" spans="1:65" s="2" customFormat="1" ht="24.2" customHeight="1">
      <c r="A146" s="34"/>
      <c r="B146" s="35"/>
      <c r="C146" s="187" t="s">
        <v>166</v>
      </c>
      <c r="D146" s="187" t="s">
        <v>129</v>
      </c>
      <c r="E146" s="188" t="s">
        <v>167</v>
      </c>
      <c r="F146" s="189" t="s">
        <v>168</v>
      </c>
      <c r="G146" s="190" t="s">
        <v>142</v>
      </c>
      <c r="H146" s="191">
        <v>0.034</v>
      </c>
      <c r="I146" s="192"/>
      <c r="J146" s="193">
        <f>ROUND(I146*H146,2)</f>
        <v>0</v>
      </c>
      <c r="K146" s="194"/>
      <c r="L146" s="39"/>
      <c r="M146" s="195" t="s">
        <v>1</v>
      </c>
      <c r="N146" s="196" t="s">
        <v>38</v>
      </c>
      <c r="O146" s="71"/>
      <c r="P146" s="197">
        <f>O146*H146</f>
        <v>0</v>
      </c>
      <c r="Q146" s="197">
        <v>0</v>
      </c>
      <c r="R146" s="197">
        <f>Q146*H146</f>
        <v>0</v>
      </c>
      <c r="S146" s="197">
        <v>0</v>
      </c>
      <c r="T146" s="198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99" t="s">
        <v>133</v>
      </c>
      <c r="AT146" s="199" t="s">
        <v>129</v>
      </c>
      <c r="AU146" s="199" t="s">
        <v>82</v>
      </c>
      <c r="AY146" s="17" t="s">
        <v>126</v>
      </c>
      <c r="BE146" s="200">
        <f>IF(N146="základní",J146,0)</f>
        <v>0</v>
      </c>
      <c r="BF146" s="200">
        <f>IF(N146="snížená",J146,0)</f>
        <v>0</v>
      </c>
      <c r="BG146" s="200">
        <f>IF(N146="zákl. přenesená",J146,0)</f>
        <v>0</v>
      </c>
      <c r="BH146" s="200">
        <f>IF(N146="sníž. přenesená",J146,0)</f>
        <v>0</v>
      </c>
      <c r="BI146" s="200">
        <f>IF(N146="nulová",J146,0)</f>
        <v>0</v>
      </c>
      <c r="BJ146" s="17" t="s">
        <v>82</v>
      </c>
      <c r="BK146" s="200">
        <f>ROUND(I146*H146,2)</f>
        <v>0</v>
      </c>
      <c r="BL146" s="17" t="s">
        <v>133</v>
      </c>
      <c r="BM146" s="199" t="s">
        <v>423</v>
      </c>
    </row>
    <row r="147" spans="2:63" s="12" customFormat="1" ht="25.9" customHeight="1">
      <c r="B147" s="171"/>
      <c r="C147" s="172"/>
      <c r="D147" s="173" t="s">
        <v>71</v>
      </c>
      <c r="E147" s="174" t="s">
        <v>170</v>
      </c>
      <c r="F147" s="174" t="s">
        <v>171</v>
      </c>
      <c r="G147" s="172"/>
      <c r="H147" s="172"/>
      <c r="I147" s="175"/>
      <c r="J147" s="176">
        <f>BK147</f>
        <v>0</v>
      </c>
      <c r="K147" s="172"/>
      <c r="L147" s="177"/>
      <c r="M147" s="178"/>
      <c r="N147" s="179"/>
      <c r="O147" s="179"/>
      <c r="P147" s="180">
        <f>P148+P150+P177+P181+P204+P216+P229+P239+P272</f>
        <v>0</v>
      </c>
      <c r="Q147" s="179"/>
      <c r="R147" s="180">
        <f>R148+R150+R177+R181+R204+R216+R229+R239+R272</f>
        <v>1.2236903099999996</v>
      </c>
      <c r="S147" s="179"/>
      <c r="T147" s="181">
        <f>T148+T150+T177+T181+T204+T216+T229+T239+T272</f>
        <v>0.8566475</v>
      </c>
      <c r="AR147" s="182" t="s">
        <v>82</v>
      </c>
      <c r="AT147" s="183" t="s">
        <v>71</v>
      </c>
      <c r="AU147" s="183" t="s">
        <v>72</v>
      </c>
      <c r="AY147" s="182" t="s">
        <v>126</v>
      </c>
      <c r="BK147" s="184">
        <f>BK148+BK150+BK177+BK181+BK204+BK216+BK229+BK239+BK272</f>
        <v>0</v>
      </c>
    </row>
    <row r="148" spans="2:63" s="12" customFormat="1" ht="22.9" customHeight="1">
      <c r="B148" s="171"/>
      <c r="C148" s="172"/>
      <c r="D148" s="173" t="s">
        <v>71</v>
      </c>
      <c r="E148" s="185" t="s">
        <v>172</v>
      </c>
      <c r="F148" s="185" t="s">
        <v>173</v>
      </c>
      <c r="G148" s="172"/>
      <c r="H148" s="172"/>
      <c r="I148" s="175"/>
      <c r="J148" s="186">
        <f>BK148</f>
        <v>0</v>
      </c>
      <c r="K148" s="172"/>
      <c r="L148" s="177"/>
      <c r="M148" s="178"/>
      <c r="N148" s="179"/>
      <c r="O148" s="179"/>
      <c r="P148" s="180">
        <f>P149</f>
        <v>0</v>
      </c>
      <c r="Q148" s="179"/>
      <c r="R148" s="180">
        <f>R149</f>
        <v>0</v>
      </c>
      <c r="S148" s="179"/>
      <c r="T148" s="181">
        <f>T149</f>
        <v>0</v>
      </c>
      <c r="AR148" s="182" t="s">
        <v>82</v>
      </c>
      <c r="AT148" s="183" t="s">
        <v>71</v>
      </c>
      <c r="AU148" s="183" t="s">
        <v>80</v>
      </c>
      <c r="AY148" s="182" t="s">
        <v>126</v>
      </c>
      <c r="BK148" s="184">
        <f>BK149</f>
        <v>0</v>
      </c>
    </row>
    <row r="149" spans="1:65" s="2" customFormat="1" ht="16.5" customHeight="1">
      <c r="A149" s="34"/>
      <c r="B149" s="35"/>
      <c r="C149" s="187" t="s">
        <v>174</v>
      </c>
      <c r="D149" s="187" t="s">
        <v>129</v>
      </c>
      <c r="E149" s="188" t="s">
        <v>178</v>
      </c>
      <c r="F149" s="189" t="s">
        <v>179</v>
      </c>
      <c r="G149" s="190" t="s">
        <v>132</v>
      </c>
      <c r="H149" s="191">
        <v>1</v>
      </c>
      <c r="I149" s="192"/>
      <c r="J149" s="193">
        <f>ROUND(I149*H149,2)</f>
        <v>0</v>
      </c>
      <c r="K149" s="194"/>
      <c r="L149" s="39"/>
      <c r="M149" s="195" t="s">
        <v>1</v>
      </c>
      <c r="N149" s="196" t="s">
        <v>38</v>
      </c>
      <c r="O149" s="71"/>
      <c r="P149" s="197">
        <f>O149*H149</f>
        <v>0</v>
      </c>
      <c r="Q149" s="197">
        <v>0</v>
      </c>
      <c r="R149" s="197">
        <f>Q149*H149</f>
        <v>0</v>
      </c>
      <c r="S149" s="197">
        <v>0</v>
      </c>
      <c r="T149" s="198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99" t="s">
        <v>83</v>
      </c>
      <c r="AT149" s="199" t="s">
        <v>129</v>
      </c>
      <c r="AU149" s="199" t="s">
        <v>82</v>
      </c>
      <c r="AY149" s="17" t="s">
        <v>126</v>
      </c>
      <c r="BE149" s="200">
        <f>IF(N149="základní",J149,0)</f>
        <v>0</v>
      </c>
      <c r="BF149" s="200">
        <f>IF(N149="snížená",J149,0)</f>
        <v>0</v>
      </c>
      <c r="BG149" s="200">
        <f>IF(N149="zákl. přenesená",J149,0)</f>
        <v>0</v>
      </c>
      <c r="BH149" s="200">
        <f>IF(N149="sníž. přenesená",J149,0)</f>
        <v>0</v>
      </c>
      <c r="BI149" s="200">
        <f>IF(N149="nulová",J149,0)</f>
        <v>0</v>
      </c>
      <c r="BJ149" s="17" t="s">
        <v>82</v>
      </c>
      <c r="BK149" s="200">
        <f>ROUND(I149*H149,2)</f>
        <v>0</v>
      </c>
      <c r="BL149" s="17" t="s">
        <v>83</v>
      </c>
      <c r="BM149" s="199" t="s">
        <v>424</v>
      </c>
    </row>
    <row r="150" spans="2:63" s="12" customFormat="1" ht="22.9" customHeight="1">
      <c r="B150" s="171"/>
      <c r="C150" s="172"/>
      <c r="D150" s="173" t="s">
        <v>71</v>
      </c>
      <c r="E150" s="185" t="s">
        <v>187</v>
      </c>
      <c r="F150" s="185" t="s">
        <v>188</v>
      </c>
      <c r="G150" s="172"/>
      <c r="H150" s="172"/>
      <c r="I150" s="175"/>
      <c r="J150" s="186">
        <f>BK150</f>
        <v>0</v>
      </c>
      <c r="K150" s="172"/>
      <c r="L150" s="177"/>
      <c r="M150" s="178"/>
      <c r="N150" s="179"/>
      <c r="O150" s="179"/>
      <c r="P150" s="180">
        <f>SUM(P151:P176)</f>
        <v>0</v>
      </c>
      <c r="Q150" s="179"/>
      <c r="R150" s="180">
        <f>SUM(R151:R176)</f>
        <v>0.0063</v>
      </c>
      <c r="S150" s="179"/>
      <c r="T150" s="181">
        <f>SUM(T151:T176)</f>
        <v>0.0795</v>
      </c>
      <c r="AR150" s="182" t="s">
        <v>82</v>
      </c>
      <c r="AT150" s="183" t="s">
        <v>71</v>
      </c>
      <c r="AU150" s="183" t="s">
        <v>80</v>
      </c>
      <c r="AY150" s="182" t="s">
        <v>126</v>
      </c>
      <c r="BK150" s="184">
        <f>SUM(BK151:BK176)</f>
        <v>0</v>
      </c>
    </row>
    <row r="151" spans="1:65" s="2" customFormat="1" ht="16.5" customHeight="1">
      <c r="A151" s="34"/>
      <c r="B151" s="35"/>
      <c r="C151" s="187" t="s">
        <v>137</v>
      </c>
      <c r="D151" s="187" t="s">
        <v>129</v>
      </c>
      <c r="E151" s="188" t="s">
        <v>425</v>
      </c>
      <c r="F151" s="189" t="s">
        <v>426</v>
      </c>
      <c r="G151" s="190" t="s">
        <v>132</v>
      </c>
      <c r="H151" s="191">
        <v>1</v>
      </c>
      <c r="I151" s="192"/>
      <c r="J151" s="193">
        <f aca="true" t="shared" si="0" ref="J151:J156">ROUND(I151*H151,2)</f>
        <v>0</v>
      </c>
      <c r="K151" s="194"/>
      <c r="L151" s="39"/>
      <c r="M151" s="195" t="s">
        <v>1</v>
      </c>
      <c r="N151" s="196" t="s">
        <v>38</v>
      </c>
      <c r="O151" s="71"/>
      <c r="P151" s="197">
        <f aca="true" t="shared" si="1" ref="P151:P156">O151*H151</f>
        <v>0</v>
      </c>
      <c r="Q151" s="197">
        <v>0</v>
      </c>
      <c r="R151" s="197">
        <f aca="true" t="shared" si="2" ref="R151:R156">Q151*H151</f>
        <v>0</v>
      </c>
      <c r="S151" s="197">
        <v>0</v>
      </c>
      <c r="T151" s="198">
        <f aca="true" t="shared" si="3" ref="T151:T156"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99" t="s">
        <v>83</v>
      </c>
      <c r="AT151" s="199" t="s">
        <v>129</v>
      </c>
      <c r="AU151" s="199" t="s">
        <v>82</v>
      </c>
      <c r="AY151" s="17" t="s">
        <v>126</v>
      </c>
      <c r="BE151" s="200">
        <f aca="true" t="shared" si="4" ref="BE151:BE156">IF(N151="základní",J151,0)</f>
        <v>0</v>
      </c>
      <c r="BF151" s="200">
        <f aca="true" t="shared" si="5" ref="BF151:BF156">IF(N151="snížená",J151,0)</f>
        <v>0</v>
      </c>
      <c r="BG151" s="200">
        <f aca="true" t="shared" si="6" ref="BG151:BG156">IF(N151="zákl. přenesená",J151,0)</f>
        <v>0</v>
      </c>
      <c r="BH151" s="200">
        <f aca="true" t="shared" si="7" ref="BH151:BH156">IF(N151="sníž. přenesená",J151,0)</f>
        <v>0</v>
      </c>
      <c r="BI151" s="200">
        <f aca="true" t="shared" si="8" ref="BI151:BI156">IF(N151="nulová",J151,0)</f>
        <v>0</v>
      </c>
      <c r="BJ151" s="17" t="s">
        <v>82</v>
      </c>
      <c r="BK151" s="200">
        <f aca="true" t="shared" si="9" ref="BK151:BK156">ROUND(I151*H151,2)</f>
        <v>0</v>
      </c>
      <c r="BL151" s="17" t="s">
        <v>83</v>
      </c>
      <c r="BM151" s="199" t="s">
        <v>427</v>
      </c>
    </row>
    <row r="152" spans="1:65" s="2" customFormat="1" ht="16.5" customHeight="1">
      <c r="A152" s="34"/>
      <c r="B152" s="35"/>
      <c r="C152" s="223" t="s">
        <v>183</v>
      </c>
      <c r="D152" s="223" t="s">
        <v>206</v>
      </c>
      <c r="E152" s="224" t="s">
        <v>428</v>
      </c>
      <c r="F152" s="225" t="s">
        <v>429</v>
      </c>
      <c r="G152" s="226" t="s">
        <v>132</v>
      </c>
      <c r="H152" s="227">
        <v>1</v>
      </c>
      <c r="I152" s="228"/>
      <c r="J152" s="229">
        <f t="shared" si="0"/>
        <v>0</v>
      </c>
      <c r="K152" s="230"/>
      <c r="L152" s="231"/>
      <c r="M152" s="232" t="s">
        <v>1</v>
      </c>
      <c r="N152" s="233" t="s">
        <v>38</v>
      </c>
      <c r="O152" s="71"/>
      <c r="P152" s="197">
        <f t="shared" si="1"/>
        <v>0</v>
      </c>
      <c r="Q152" s="197">
        <v>0.00125</v>
      </c>
      <c r="R152" s="197">
        <f t="shared" si="2"/>
        <v>0.00125</v>
      </c>
      <c r="S152" s="197">
        <v>0</v>
      </c>
      <c r="T152" s="198">
        <f t="shared" si="3"/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99" t="s">
        <v>209</v>
      </c>
      <c r="AT152" s="199" t="s">
        <v>206</v>
      </c>
      <c r="AU152" s="199" t="s">
        <v>82</v>
      </c>
      <c r="AY152" s="17" t="s">
        <v>126</v>
      </c>
      <c r="BE152" s="200">
        <f t="shared" si="4"/>
        <v>0</v>
      </c>
      <c r="BF152" s="200">
        <f t="shared" si="5"/>
        <v>0</v>
      </c>
      <c r="BG152" s="200">
        <f t="shared" si="6"/>
        <v>0</v>
      </c>
      <c r="BH152" s="200">
        <f t="shared" si="7"/>
        <v>0</v>
      </c>
      <c r="BI152" s="200">
        <f t="shared" si="8"/>
        <v>0</v>
      </c>
      <c r="BJ152" s="17" t="s">
        <v>82</v>
      </c>
      <c r="BK152" s="200">
        <f t="shared" si="9"/>
        <v>0</v>
      </c>
      <c r="BL152" s="17" t="s">
        <v>83</v>
      </c>
      <c r="BM152" s="199" t="s">
        <v>430</v>
      </c>
    </row>
    <row r="153" spans="1:65" s="2" customFormat="1" ht="24.2" customHeight="1">
      <c r="A153" s="34"/>
      <c r="B153" s="35"/>
      <c r="C153" s="187" t="s">
        <v>8</v>
      </c>
      <c r="D153" s="187" t="s">
        <v>129</v>
      </c>
      <c r="E153" s="188" t="s">
        <v>431</v>
      </c>
      <c r="F153" s="189" t="s">
        <v>432</v>
      </c>
      <c r="G153" s="190" t="s">
        <v>191</v>
      </c>
      <c r="H153" s="191">
        <v>1</v>
      </c>
      <c r="I153" s="192"/>
      <c r="J153" s="193">
        <f t="shared" si="0"/>
        <v>0</v>
      </c>
      <c r="K153" s="194"/>
      <c r="L153" s="39"/>
      <c r="M153" s="195" t="s">
        <v>1</v>
      </c>
      <c r="N153" s="196" t="s">
        <v>38</v>
      </c>
      <c r="O153" s="71"/>
      <c r="P153" s="197">
        <f t="shared" si="1"/>
        <v>0</v>
      </c>
      <c r="Q153" s="197">
        <v>0</v>
      </c>
      <c r="R153" s="197">
        <f t="shared" si="2"/>
        <v>0</v>
      </c>
      <c r="S153" s="197">
        <v>0.0092</v>
      </c>
      <c r="T153" s="198">
        <f t="shared" si="3"/>
        <v>0.0092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99" t="s">
        <v>83</v>
      </c>
      <c r="AT153" s="199" t="s">
        <v>129</v>
      </c>
      <c r="AU153" s="199" t="s">
        <v>82</v>
      </c>
      <c r="AY153" s="17" t="s">
        <v>126</v>
      </c>
      <c r="BE153" s="200">
        <f t="shared" si="4"/>
        <v>0</v>
      </c>
      <c r="BF153" s="200">
        <f t="shared" si="5"/>
        <v>0</v>
      </c>
      <c r="BG153" s="200">
        <f t="shared" si="6"/>
        <v>0</v>
      </c>
      <c r="BH153" s="200">
        <f t="shared" si="7"/>
        <v>0</v>
      </c>
      <c r="BI153" s="200">
        <f t="shared" si="8"/>
        <v>0</v>
      </c>
      <c r="BJ153" s="17" t="s">
        <v>82</v>
      </c>
      <c r="BK153" s="200">
        <f t="shared" si="9"/>
        <v>0</v>
      </c>
      <c r="BL153" s="17" t="s">
        <v>83</v>
      </c>
      <c r="BM153" s="199" t="s">
        <v>433</v>
      </c>
    </row>
    <row r="154" spans="1:65" s="2" customFormat="1" ht="16.5" customHeight="1">
      <c r="A154" s="34"/>
      <c r="B154" s="35"/>
      <c r="C154" s="187" t="s">
        <v>193</v>
      </c>
      <c r="D154" s="187" t="s">
        <v>129</v>
      </c>
      <c r="E154" s="188" t="s">
        <v>189</v>
      </c>
      <c r="F154" s="189" t="s">
        <v>190</v>
      </c>
      <c r="G154" s="190" t="s">
        <v>191</v>
      </c>
      <c r="H154" s="191">
        <v>1</v>
      </c>
      <c r="I154" s="192"/>
      <c r="J154" s="193">
        <f t="shared" si="0"/>
        <v>0</v>
      </c>
      <c r="K154" s="194"/>
      <c r="L154" s="39"/>
      <c r="M154" s="195" t="s">
        <v>1</v>
      </c>
      <c r="N154" s="196" t="s">
        <v>38</v>
      </c>
      <c r="O154" s="71"/>
      <c r="P154" s="197">
        <f t="shared" si="1"/>
        <v>0</v>
      </c>
      <c r="Q154" s="197">
        <v>0</v>
      </c>
      <c r="R154" s="197">
        <f t="shared" si="2"/>
        <v>0</v>
      </c>
      <c r="S154" s="197">
        <v>0.067</v>
      </c>
      <c r="T154" s="198">
        <f t="shared" si="3"/>
        <v>0.067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99" t="s">
        <v>83</v>
      </c>
      <c r="AT154" s="199" t="s">
        <v>129</v>
      </c>
      <c r="AU154" s="199" t="s">
        <v>82</v>
      </c>
      <c r="AY154" s="17" t="s">
        <v>126</v>
      </c>
      <c r="BE154" s="200">
        <f t="shared" si="4"/>
        <v>0</v>
      </c>
      <c r="BF154" s="200">
        <f t="shared" si="5"/>
        <v>0</v>
      </c>
      <c r="BG154" s="200">
        <f t="shared" si="6"/>
        <v>0</v>
      </c>
      <c r="BH154" s="200">
        <f t="shared" si="7"/>
        <v>0</v>
      </c>
      <c r="BI154" s="200">
        <f t="shared" si="8"/>
        <v>0</v>
      </c>
      <c r="BJ154" s="17" t="s">
        <v>82</v>
      </c>
      <c r="BK154" s="200">
        <f t="shared" si="9"/>
        <v>0</v>
      </c>
      <c r="BL154" s="17" t="s">
        <v>83</v>
      </c>
      <c r="BM154" s="199" t="s">
        <v>434</v>
      </c>
    </row>
    <row r="155" spans="1:65" s="2" customFormat="1" ht="24.2" customHeight="1">
      <c r="A155" s="34"/>
      <c r="B155" s="35"/>
      <c r="C155" s="187" t="s">
        <v>197</v>
      </c>
      <c r="D155" s="187" t="s">
        <v>129</v>
      </c>
      <c r="E155" s="188" t="s">
        <v>194</v>
      </c>
      <c r="F155" s="189" t="s">
        <v>195</v>
      </c>
      <c r="G155" s="190" t="s">
        <v>132</v>
      </c>
      <c r="H155" s="191">
        <v>1</v>
      </c>
      <c r="I155" s="192"/>
      <c r="J155" s="193">
        <f t="shared" si="0"/>
        <v>0</v>
      </c>
      <c r="K155" s="194"/>
      <c r="L155" s="39"/>
      <c r="M155" s="195" t="s">
        <v>1</v>
      </c>
      <c r="N155" s="196" t="s">
        <v>38</v>
      </c>
      <c r="O155" s="71"/>
      <c r="P155" s="197">
        <f t="shared" si="1"/>
        <v>0</v>
      </c>
      <c r="Q155" s="197">
        <v>0.00198</v>
      </c>
      <c r="R155" s="197">
        <f t="shared" si="2"/>
        <v>0.00198</v>
      </c>
      <c r="S155" s="197">
        <v>0</v>
      </c>
      <c r="T155" s="198">
        <f t="shared" si="3"/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99" t="s">
        <v>83</v>
      </c>
      <c r="AT155" s="199" t="s">
        <v>129</v>
      </c>
      <c r="AU155" s="199" t="s">
        <v>82</v>
      </c>
      <c r="AY155" s="17" t="s">
        <v>126</v>
      </c>
      <c r="BE155" s="200">
        <f t="shared" si="4"/>
        <v>0</v>
      </c>
      <c r="BF155" s="200">
        <f t="shared" si="5"/>
        <v>0</v>
      </c>
      <c r="BG155" s="200">
        <f t="shared" si="6"/>
        <v>0</v>
      </c>
      <c r="BH155" s="200">
        <f t="shared" si="7"/>
        <v>0</v>
      </c>
      <c r="BI155" s="200">
        <f t="shared" si="8"/>
        <v>0</v>
      </c>
      <c r="BJ155" s="17" t="s">
        <v>82</v>
      </c>
      <c r="BK155" s="200">
        <f t="shared" si="9"/>
        <v>0</v>
      </c>
      <c r="BL155" s="17" t="s">
        <v>83</v>
      </c>
      <c r="BM155" s="199" t="s">
        <v>435</v>
      </c>
    </row>
    <row r="156" spans="1:65" s="2" customFormat="1" ht="16.5" customHeight="1">
      <c r="A156" s="34"/>
      <c r="B156" s="35"/>
      <c r="C156" s="187" t="s">
        <v>202</v>
      </c>
      <c r="D156" s="187" t="s">
        <v>129</v>
      </c>
      <c r="E156" s="188" t="s">
        <v>436</v>
      </c>
      <c r="F156" s="189" t="s">
        <v>437</v>
      </c>
      <c r="G156" s="190" t="s">
        <v>191</v>
      </c>
      <c r="H156" s="191">
        <v>1</v>
      </c>
      <c r="I156" s="192"/>
      <c r="J156" s="193">
        <f t="shared" si="0"/>
        <v>0</v>
      </c>
      <c r="K156" s="194"/>
      <c r="L156" s="39"/>
      <c r="M156" s="195" t="s">
        <v>1</v>
      </c>
      <c r="N156" s="196" t="s">
        <v>38</v>
      </c>
      <c r="O156" s="71"/>
      <c r="P156" s="197">
        <f t="shared" si="1"/>
        <v>0</v>
      </c>
      <c r="Q156" s="197">
        <v>0</v>
      </c>
      <c r="R156" s="197">
        <f t="shared" si="2"/>
        <v>0</v>
      </c>
      <c r="S156" s="197">
        <v>0.00086</v>
      </c>
      <c r="T156" s="198">
        <f t="shared" si="3"/>
        <v>0.00086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99" t="s">
        <v>83</v>
      </c>
      <c r="AT156" s="199" t="s">
        <v>129</v>
      </c>
      <c r="AU156" s="199" t="s">
        <v>82</v>
      </c>
      <c r="AY156" s="17" t="s">
        <v>126</v>
      </c>
      <c r="BE156" s="200">
        <f t="shared" si="4"/>
        <v>0</v>
      </c>
      <c r="BF156" s="200">
        <f t="shared" si="5"/>
        <v>0</v>
      </c>
      <c r="BG156" s="200">
        <f t="shared" si="6"/>
        <v>0</v>
      </c>
      <c r="BH156" s="200">
        <f t="shared" si="7"/>
        <v>0</v>
      </c>
      <c r="BI156" s="200">
        <f t="shared" si="8"/>
        <v>0</v>
      </c>
      <c r="BJ156" s="17" t="s">
        <v>82</v>
      </c>
      <c r="BK156" s="200">
        <f t="shared" si="9"/>
        <v>0</v>
      </c>
      <c r="BL156" s="17" t="s">
        <v>83</v>
      </c>
      <c r="BM156" s="199" t="s">
        <v>438</v>
      </c>
    </row>
    <row r="157" spans="2:51" s="13" customFormat="1" ht="11.25">
      <c r="B157" s="201"/>
      <c r="C157" s="202"/>
      <c r="D157" s="203" t="s">
        <v>135</v>
      </c>
      <c r="E157" s="204" t="s">
        <v>1</v>
      </c>
      <c r="F157" s="205" t="s">
        <v>269</v>
      </c>
      <c r="G157" s="202"/>
      <c r="H157" s="204" t="s">
        <v>1</v>
      </c>
      <c r="I157" s="206"/>
      <c r="J157" s="202"/>
      <c r="K157" s="202"/>
      <c r="L157" s="207"/>
      <c r="M157" s="208"/>
      <c r="N157" s="209"/>
      <c r="O157" s="209"/>
      <c r="P157" s="209"/>
      <c r="Q157" s="209"/>
      <c r="R157" s="209"/>
      <c r="S157" s="209"/>
      <c r="T157" s="210"/>
      <c r="AT157" s="211" t="s">
        <v>135</v>
      </c>
      <c r="AU157" s="211" t="s">
        <v>82</v>
      </c>
      <c r="AV157" s="13" t="s">
        <v>80</v>
      </c>
      <c r="AW157" s="13" t="s">
        <v>30</v>
      </c>
      <c r="AX157" s="13" t="s">
        <v>72</v>
      </c>
      <c r="AY157" s="211" t="s">
        <v>126</v>
      </c>
    </row>
    <row r="158" spans="2:51" s="14" customFormat="1" ht="11.25">
      <c r="B158" s="212"/>
      <c r="C158" s="213"/>
      <c r="D158" s="203" t="s">
        <v>135</v>
      </c>
      <c r="E158" s="214" t="s">
        <v>1</v>
      </c>
      <c r="F158" s="215" t="s">
        <v>80</v>
      </c>
      <c r="G158" s="213"/>
      <c r="H158" s="216">
        <v>1</v>
      </c>
      <c r="I158" s="217"/>
      <c r="J158" s="213"/>
      <c r="K158" s="213"/>
      <c r="L158" s="218"/>
      <c r="M158" s="219"/>
      <c r="N158" s="220"/>
      <c r="O158" s="220"/>
      <c r="P158" s="220"/>
      <c r="Q158" s="220"/>
      <c r="R158" s="220"/>
      <c r="S158" s="220"/>
      <c r="T158" s="221"/>
      <c r="AT158" s="222" t="s">
        <v>135</v>
      </c>
      <c r="AU158" s="222" t="s">
        <v>82</v>
      </c>
      <c r="AV158" s="14" t="s">
        <v>82</v>
      </c>
      <c r="AW158" s="14" t="s">
        <v>30</v>
      </c>
      <c r="AX158" s="14" t="s">
        <v>80</v>
      </c>
      <c r="AY158" s="222" t="s">
        <v>126</v>
      </c>
    </row>
    <row r="159" spans="1:65" s="2" customFormat="1" ht="24.2" customHeight="1">
      <c r="A159" s="34"/>
      <c r="B159" s="35"/>
      <c r="C159" s="187" t="s">
        <v>83</v>
      </c>
      <c r="D159" s="187" t="s">
        <v>129</v>
      </c>
      <c r="E159" s="188" t="s">
        <v>439</v>
      </c>
      <c r="F159" s="189" t="s">
        <v>440</v>
      </c>
      <c r="G159" s="190" t="s">
        <v>132</v>
      </c>
      <c r="H159" s="191">
        <v>1</v>
      </c>
      <c r="I159" s="192"/>
      <c r="J159" s="193">
        <f>ROUND(I159*H159,2)</f>
        <v>0</v>
      </c>
      <c r="K159" s="194"/>
      <c r="L159" s="39"/>
      <c r="M159" s="195" t="s">
        <v>1</v>
      </c>
      <c r="N159" s="196" t="s">
        <v>38</v>
      </c>
      <c r="O159" s="71"/>
      <c r="P159" s="197">
        <f>O159*H159</f>
        <v>0</v>
      </c>
      <c r="Q159" s="197">
        <v>4E-05</v>
      </c>
      <c r="R159" s="197">
        <f>Q159*H159</f>
        <v>4E-05</v>
      </c>
      <c r="S159" s="197">
        <v>0</v>
      </c>
      <c r="T159" s="198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99" t="s">
        <v>83</v>
      </c>
      <c r="AT159" s="199" t="s">
        <v>129</v>
      </c>
      <c r="AU159" s="199" t="s">
        <v>82</v>
      </c>
      <c r="AY159" s="17" t="s">
        <v>126</v>
      </c>
      <c r="BE159" s="200">
        <f>IF(N159="základní",J159,0)</f>
        <v>0</v>
      </c>
      <c r="BF159" s="200">
        <f>IF(N159="snížená",J159,0)</f>
        <v>0</v>
      </c>
      <c r="BG159" s="200">
        <f>IF(N159="zákl. přenesená",J159,0)</f>
        <v>0</v>
      </c>
      <c r="BH159" s="200">
        <f>IF(N159="sníž. přenesená",J159,0)</f>
        <v>0</v>
      </c>
      <c r="BI159" s="200">
        <f>IF(N159="nulová",J159,0)</f>
        <v>0</v>
      </c>
      <c r="BJ159" s="17" t="s">
        <v>82</v>
      </c>
      <c r="BK159" s="200">
        <f>ROUND(I159*H159,2)</f>
        <v>0</v>
      </c>
      <c r="BL159" s="17" t="s">
        <v>83</v>
      </c>
      <c r="BM159" s="199" t="s">
        <v>441</v>
      </c>
    </row>
    <row r="160" spans="2:51" s="13" customFormat="1" ht="11.25">
      <c r="B160" s="201"/>
      <c r="C160" s="202"/>
      <c r="D160" s="203" t="s">
        <v>135</v>
      </c>
      <c r="E160" s="204" t="s">
        <v>1</v>
      </c>
      <c r="F160" s="205" t="s">
        <v>269</v>
      </c>
      <c r="G160" s="202"/>
      <c r="H160" s="204" t="s">
        <v>1</v>
      </c>
      <c r="I160" s="206"/>
      <c r="J160" s="202"/>
      <c r="K160" s="202"/>
      <c r="L160" s="207"/>
      <c r="M160" s="208"/>
      <c r="N160" s="209"/>
      <c r="O160" s="209"/>
      <c r="P160" s="209"/>
      <c r="Q160" s="209"/>
      <c r="R160" s="209"/>
      <c r="S160" s="209"/>
      <c r="T160" s="210"/>
      <c r="AT160" s="211" t="s">
        <v>135</v>
      </c>
      <c r="AU160" s="211" t="s">
        <v>82</v>
      </c>
      <c r="AV160" s="13" t="s">
        <v>80</v>
      </c>
      <c r="AW160" s="13" t="s">
        <v>30</v>
      </c>
      <c r="AX160" s="13" t="s">
        <v>72</v>
      </c>
      <c r="AY160" s="211" t="s">
        <v>126</v>
      </c>
    </row>
    <row r="161" spans="2:51" s="14" customFormat="1" ht="11.25">
      <c r="B161" s="212"/>
      <c r="C161" s="213"/>
      <c r="D161" s="203" t="s">
        <v>135</v>
      </c>
      <c r="E161" s="214" t="s">
        <v>1</v>
      </c>
      <c r="F161" s="215" t="s">
        <v>80</v>
      </c>
      <c r="G161" s="213"/>
      <c r="H161" s="216">
        <v>1</v>
      </c>
      <c r="I161" s="217"/>
      <c r="J161" s="213"/>
      <c r="K161" s="213"/>
      <c r="L161" s="218"/>
      <c r="M161" s="219"/>
      <c r="N161" s="220"/>
      <c r="O161" s="220"/>
      <c r="P161" s="220"/>
      <c r="Q161" s="220"/>
      <c r="R161" s="220"/>
      <c r="S161" s="220"/>
      <c r="T161" s="221"/>
      <c r="AT161" s="222" t="s">
        <v>135</v>
      </c>
      <c r="AU161" s="222" t="s">
        <v>82</v>
      </c>
      <c r="AV161" s="14" t="s">
        <v>82</v>
      </c>
      <c r="AW161" s="14" t="s">
        <v>30</v>
      </c>
      <c r="AX161" s="14" t="s">
        <v>80</v>
      </c>
      <c r="AY161" s="222" t="s">
        <v>126</v>
      </c>
    </row>
    <row r="162" spans="1:65" s="2" customFormat="1" ht="16.5" customHeight="1">
      <c r="A162" s="34"/>
      <c r="B162" s="35"/>
      <c r="C162" s="223" t="s">
        <v>211</v>
      </c>
      <c r="D162" s="223" t="s">
        <v>206</v>
      </c>
      <c r="E162" s="224" t="s">
        <v>442</v>
      </c>
      <c r="F162" s="225" t="s">
        <v>443</v>
      </c>
      <c r="G162" s="226" t="s">
        <v>132</v>
      </c>
      <c r="H162" s="227">
        <v>1</v>
      </c>
      <c r="I162" s="228"/>
      <c r="J162" s="229">
        <f>ROUND(I162*H162,2)</f>
        <v>0</v>
      </c>
      <c r="K162" s="230"/>
      <c r="L162" s="231"/>
      <c r="M162" s="232" t="s">
        <v>1</v>
      </c>
      <c r="N162" s="233" t="s">
        <v>38</v>
      </c>
      <c r="O162" s="71"/>
      <c r="P162" s="197">
        <f>O162*H162</f>
        <v>0</v>
      </c>
      <c r="Q162" s="197">
        <v>0.00147</v>
      </c>
      <c r="R162" s="197">
        <f>Q162*H162</f>
        <v>0.00147</v>
      </c>
      <c r="S162" s="197">
        <v>0</v>
      </c>
      <c r="T162" s="198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99" t="s">
        <v>209</v>
      </c>
      <c r="AT162" s="199" t="s">
        <v>206</v>
      </c>
      <c r="AU162" s="199" t="s">
        <v>82</v>
      </c>
      <c r="AY162" s="17" t="s">
        <v>126</v>
      </c>
      <c r="BE162" s="200">
        <f>IF(N162="základní",J162,0)</f>
        <v>0</v>
      </c>
      <c r="BF162" s="200">
        <f>IF(N162="snížená",J162,0)</f>
        <v>0</v>
      </c>
      <c r="BG162" s="200">
        <f>IF(N162="zákl. přenesená",J162,0)</f>
        <v>0</v>
      </c>
      <c r="BH162" s="200">
        <f>IF(N162="sníž. přenesená",J162,0)</f>
        <v>0</v>
      </c>
      <c r="BI162" s="200">
        <f>IF(N162="nulová",J162,0)</f>
        <v>0</v>
      </c>
      <c r="BJ162" s="17" t="s">
        <v>82</v>
      </c>
      <c r="BK162" s="200">
        <f>ROUND(I162*H162,2)</f>
        <v>0</v>
      </c>
      <c r="BL162" s="17" t="s">
        <v>83</v>
      </c>
      <c r="BM162" s="199" t="s">
        <v>444</v>
      </c>
    </row>
    <row r="163" spans="1:65" s="2" customFormat="1" ht="16.5" customHeight="1">
      <c r="A163" s="34"/>
      <c r="B163" s="35"/>
      <c r="C163" s="187" t="s">
        <v>216</v>
      </c>
      <c r="D163" s="187" t="s">
        <v>129</v>
      </c>
      <c r="E163" s="188" t="s">
        <v>217</v>
      </c>
      <c r="F163" s="189" t="s">
        <v>218</v>
      </c>
      <c r="G163" s="190" t="s">
        <v>132</v>
      </c>
      <c r="H163" s="191">
        <v>2</v>
      </c>
      <c r="I163" s="192"/>
      <c r="J163" s="193">
        <f>ROUND(I163*H163,2)</f>
        <v>0</v>
      </c>
      <c r="K163" s="194"/>
      <c r="L163" s="39"/>
      <c r="M163" s="195" t="s">
        <v>1</v>
      </c>
      <c r="N163" s="196" t="s">
        <v>38</v>
      </c>
      <c r="O163" s="71"/>
      <c r="P163" s="197">
        <f>O163*H163</f>
        <v>0</v>
      </c>
      <c r="Q163" s="197">
        <v>0</v>
      </c>
      <c r="R163" s="197">
        <f>Q163*H163</f>
        <v>0</v>
      </c>
      <c r="S163" s="197">
        <v>0.00122</v>
      </c>
      <c r="T163" s="198">
        <f>S163*H163</f>
        <v>0.00244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99" t="s">
        <v>83</v>
      </c>
      <c r="AT163" s="199" t="s">
        <v>129</v>
      </c>
      <c r="AU163" s="199" t="s">
        <v>82</v>
      </c>
      <c r="AY163" s="17" t="s">
        <v>126</v>
      </c>
      <c r="BE163" s="200">
        <f>IF(N163="základní",J163,0)</f>
        <v>0</v>
      </c>
      <c r="BF163" s="200">
        <f>IF(N163="snížená",J163,0)</f>
        <v>0</v>
      </c>
      <c r="BG163" s="200">
        <f>IF(N163="zákl. přenesená",J163,0)</f>
        <v>0</v>
      </c>
      <c r="BH163" s="200">
        <f>IF(N163="sníž. přenesená",J163,0)</f>
        <v>0</v>
      </c>
      <c r="BI163" s="200">
        <f>IF(N163="nulová",J163,0)</f>
        <v>0</v>
      </c>
      <c r="BJ163" s="17" t="s">
        <v>82</v>
      </c>
      <c r="BK163" s="200">
        <f>ROUND(I163*H163,2)</f>
        <v>0</v>
      </c>
      <c r="BL163" s="17" t="s">
        <v>83</v>
      </c>
      <c r="BM163" s="199" t="s">
        <v>445</v>
      </c>
    </row>
    <row r="164" spans="2:51" s="13" customFormat="1" ht="11.25">
      <c r="B164" s="201"/>
      <c r="C164" s="202"/>
      <c r="D164" s="203" t="s">
        <v>135</v>
      </c>
      <c r="E164" s="204" t="s">
        <v>1</v>
      </c>
      <c r="F164" s="205" t="s">
        <v>446</v>
      </c>
      <c r="G164" s="202"/>
      <c r="H164" s="204" t="s">
        <v>1</v>
      </c>
      <c r="I164" s="206"/>
      <c r="J164" s="202"/>
      <c r="K164" s="202"/>
      <c r="L164" s="207"/>
      <c r="M164" s="208"/>
      <c r="N164" s="209"/>
      <c r="O164" s="209"/>
      <c r="P164" s="209"/>
      <c r="Q164" s="209"/>
      <c r="R164" s="209"/>
      <c r="S164" s="209"/>
      <c r="T164" s="210"/>
      <c r="AT164" s="211" t="s">
        <v>135</v>
      </c>
      <c r="AU164" s="211" t="s">
        <v>82</v>
      </c>
      <c r="AV164" s="13" t="s">
        <v>80</v>
      </c>
      <c r="AW164" s="13" t="s">
        <v>30</v>
      </c>
      <c r="AX164" s="13" t="s">
        <v>72</v>
      </c>
      <c r="AY164" s="211" t="s">
        <v>126</v>
      </c>
    </row>
    <row r="165" spans="2:51" s="14" customFormat="1" ht="11.25">
      <c r="B165" s="212"/>
      <c r="C165" s="213"/>
      <c r="D165" s="203" t="s">
        <v>135</v>
      </c>
      <c r="E165" s="214" t="s">
        <v>1</v>
      </c>
      <c r="F165" s="215" t="s">
        <v>80</v>
      </c>
      <c r="G165" s="213"/>
      <c r="H165" s="216">
        <v>1</v>
      </c>
      <c r="I165" s="217"/>
      <c r="J165" s="213"/>
      <c r="K165" s="213"/>
      <c r="L165" s="218"/>
      <c r="M165" s="219"/>
      <c r="N165" s="220"/>
      <c r="O165" s="220"/>
      <c r="P165" s="220"/>
      <c r="Q165" s="220"/>
      <c r="R165" s="220"/>
      <c r="S165" s="220"/>
      <c r="T165" s="221"/>
      <c r="AT165" s="222" t="s">
        <v>135</v>
      </c>
      <c r="AU165" s="222" t="s">
        <v>82</v>
      </c>
      <c r="AV165" s="14" t="s">
        <v>82</v>
      </c>
      <c r="AW165" s="14" t="s">
        <v>30</v>
      </c>
      <c r="AX165" s="14" t="s">
        <v>72</v>
      </c>
      <c r="AY165" s="222" t="s">
        <v>126</v>
      </c>
    </row>
    <row r="166" spans="2:51" s="13" customFormat="1" ht="11.25">
      <c r="B166" s="201"/>
      <c r="C166" s="202"/>
      <c r="D166" s="203" t="s">
        <v>135</v>
      </c>
      <c r="E166" s="204" t="s">
        <v>1</v>
      </c>
      <c r="F166" s="205" t="s">
        <v>224</v>
      </c>
      <c r="G166" s="202"/>
      <c r="H166" s="204" t="s">
        <v>1</v>
      </c>
      <c r="I166" s="206"/>
      <c r="J166" s="202"/>
      <c r="K166" s="202"/>
      <c r="L166" s="207"/>
      <c r="M166" s="208"/>
      <c r="N166" s="209"/>
      <c r="O166" s="209"/>
      <c r="P166" s="209"/>
      <c r="Q166" s="209"/>
      <c r="R166" s="209"/>
      <c r="S166" s="209"/>
      <c r="T166" s="210"/>
      <c r="AT166" s="211" t="s">
        <v>135</v>
      </c>
      <c r="AU166" s="211" t="s">
        <v>82</v>
      </c>
      <c r="AV166" s="13" t="s">
        <v>80</v>
      </c>
      <c r="AW166" s="13" t="s">
        <v>30</v>
      </c>
      <c r="AX166" s="13" t="s">
        <v>72</v>
      </c>
      <c r="AY166" s="211" t="s">
        <v>126</v>
      </c>
    </row>
    <row r="167" spans="2:51" s="14" customFormat="1" ht="11.25">
      <c r="B167" s="212"/>
      <c r="C167" s="213"/>
      <c r="D167" s="203" t="s">
        <v>135</v>
      </c>
      <c r="E167" s="214" t="s">
        <v>1</v>
      </c>
      <c r="F167" s="215" t="s">
        <v>80</v>
      </c>
      <c r="G167" s="213"/>
      <c r="H167" s="216">
        <v>1</v>
      </c>
      <c r="I167" s="217"/>
      <c r="J167" s="213"/>
      <c r="K167" s="213"/>
      <c r="L167" s="218"/>
      <c r="M167" s="219"/>
      <c r="N167" s="220"/>
      <c r="O167" s="220"/>
      <c r="P167" s="220"/>
      <c r="Q167" s="220"/>
      <c r="R167" s="220"/>
      <c r="S167" s="220"/>
      <c r="T167" s="221"/>
      <c r="AT167" s="222" t="s">
        <v>135</v>
      </c>
      <c r="AU167" s="222" t="s">
        <v>82</v>
      </c>
      <c r="AV167" s="14" t="s">
        <v>82</v>
      </c>
      <c r="AW167" s="14" t="s">
        <v>30</v>
      </c>
      <c r="AX167" s="14" t="s">
        <v>72</v>
      </c>
      <c r="AY167" s="222" t="s">
        <v>126</v>
      </c>
    </row>
    <row r="168" spans="2:51" s="15" customFormat="1" ht="11.25">
      <c r="B168" s="234"/>
      <c r="C168" s="235"/>
      <c r="D168" s="203" t="s">
        <v>135</v>
      </c>
      <c r="E168" s="236" t="s">
        <v>1</v>
      </c>
      <c r="F168" s="237" t="s">
        <v>271</v>
      </c>
      <c r="G168" s="235"/>
      <c r="H168" s="238">
        <v>2</v>
      </c>
      <c r="I168" s="239"/>
      <c r="J168" s="235"/>
      <c r="K168" s="235"/>
      <c r="L168" s="240"/>
      <c r="M168" s="241"/>
      <c r="N168" s="242"/>
      <c r="O168" s="242"/>
      <c r="P168" s="242"/>
      <c r="Q168" s="242"/>
      <c r="R168" s="242"/>
      <c r="S168" s="242"/>
      <c r="T168" s="243"/>
      <c r="AT168" s="244" t="s">
        <v>135</v>
      </c>
      <c r="AU168" s="244" t="s">
        <v>82</v>
      </c>
      <c r="AV168" s="15" t="s">
        <v>133</v>
      </c>
      <c r="AW168" s="15" t="s">
        <v>30</v>
      </c>
      <c r="AX168" s="15" t="s">
        <v>80</v>
      </c>
      <c r="AY168" s="244" t="s">
        <v>126</v>
      </c>
    </row>
    <row r="169" spans="1:65" s="2" customFormat="1" ht="21.75" customHeight="1">
      <c r="A169" s="34"/>
      <c r="B169" s="35"/>
      <c r="C169" s="187" t="s">
        <v>220</v>
      </c>
      <c r="D169" s="187" t="s">
        <v>129</v>
      </c>
      <c r="E169" s="188" t="s">
        <v>221</v>
      </c>
      <c r="F169" s="189" t="s">
        <v>222</v>
      </c>
      <c r="G169" s="190" t="s">
        <v>132</v>
      </c>
      <c r="H169" s="191">
        <v>1</v>
      </c>
      <c r="I169" s="192"/>
      <c r="J169" s="193">
        <f>ROUND(I169*H169,2)</f>
        <v>0</v>
      </c>
      <c r="K169" s="194"/>
      <c r="L169" s="39"/>
      <c r="M169" s="195" t="s">
        <v>1</v>
      </c>
      <c r="N169" s="196" t="s">
        <v>38</v>
      </c>
      <c r="O169" s="71"/>
      <c r="P169" s="197">
        <f>O169*H169</f>
        <v>0</v>
      </c>
      <c r="Q169" s="197">
        <v>0.00015</v>
      </c>
      <c r="R169" s="197">
        <f>Q169*H169</f>
        <v>0.00015</v>
      </c>
      <c r="S169" s="197">
        <v>0</v>
      </c>
      <c r="T169" s="198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99" t="s">
        <v>83</v>
      </c>
      <c r="AT169" s="199" t="s">
        <v>129</v>
      </c>
      <c r="AU169" s="199" t="s">
        <v>82</v>
      </c>
      <c r="AY169" s="17" t="s">
        <v>126</v>
      </c>
      <c r="BE169" s="200">
        <f>IF(N169="základní",J169,0)</f>
        <v>0</v>
      </c>
      <c r="BF169" s="200">
        <f>IF(N169="snížená",J169,0)</f>
        <v>0</v>
      </c>
      <c r="BG169" s="200">
        <f>IF(N169="zákl. přenesená",J169,0)</f>
        <v>0</v>
      </c>
      <c r="BH169" s="200">
        <f>IF(N169="sníž. přenesená",J169,0)</f>
        <v>0</v>
      </c>
      <c r="BI169" s="200">
        <f>IF(N169="nulová",J169,0)</f>
        <v>0</v>
      </c>
      <c r="BJ169" s="17" t="s">
        <v>82</v>
      </c>
      <c r="BK169" s="200">
        <f>ROUND(I169*H169,2)</f>
        <v>0</v>
      </c>
      <c r="BL169" s="17" t="s">
        <v>83</v>
      </c>
      <c r="BM169" s="199" t="s">
        <v>447</v>
      </c>
    </row>
    <row r="170" spans="2:51" s="13" customFormat="1" ht="11.25">
      <c r="B170" s="201"/>
      <c r="C170" s="202"/>
      <c r="D170" s="203" t="s">
        <v>135</v>
      </c>
      <c r="E170" s="204" t="s">
        <v>1</v>
      </c>
      <c r="F170" s="205" t="s">
        <v>224</v>
      </c>
      <c r="G170" s="202"/>
      <c r="H170" s="204" t="s">
        <v>1</v>
      </c>
      <c r="I170" s="206"/>
      <c r="J170" s="202"/>
      <c r="K170" s="202"/>
      <c r="L170" s="207"/>
      <c r="M170" s="208"/>
      <c r="N170" s="209"/>
      <c r="O170" s="209"/>
      <c r="P170" s="209"/>
      <c r="Q170" s="209"/>
      <c r="R170" s="209"/>
      <c r="S170" s="209"/>
      <c r="T170" s="210"/>
      <c r="AT170" s="211" t="s">
        <v>135</v>
      </c>
      <c r="AU170" s="211" t="s">
        <v>82</v>
      </c>
      <c r="AV170" s="13" t="s">
        <v>80</v>
      </c>
      <c r="AW170" s="13" t="s">
        <v>30</v>
      </c>
      <c r="AX170" s="13" t="s">
        <v>72</v>
      </c>
      <c r="AY170" s="211" t="s">
        <v>126</v>
      </c>
    </row>
    <row r="171" spans="2:51" s="14" customFormat="1" ht="11.25">
      <c r="B171" s="212"/>
      <c r="C171" s="213"/>
      <c r="D171" s="203" t="s">
        <v>135</v>
      </c>
      <c r="E171" s="214" t="s">
        <v>1</v>
      </c>
      <c r="F171" s="215" t="s">
        <v>80</v>
      </c>
      <c r="G171" s="213"/>
      <c r="H171" s="216">
        <v>1</v>
      </c>
      <c r="I171" s="217"/>
      <c r="J171" s="213"/>
      <c r="K171" s="213"/>
      <c r="L171" s="218"/>
      <c r="M171" s="219"/>
      <c r="N171" s="220"/>
      <c r="O171" s="220"/>
      <c r="P171" s="220"/>
      <c r="Q171" s="220"/>
      <c r="R171" s="220"/>
      <c r="S171" s="220"/>
      <c r="T171" s="221"/>
      <c r="AT171" s="222" t="s">
        <v>135</v>
      </c>
      <c r="AU171" s="222" t="s">
        <v>82</v>
      </c>
      <c r="AV171" s="14" t="s">
        <v>82</v>
      </c>
      <c r="AW171" s="14" t="s">
        <v>30</v>
      </c>
      <c r="AX171" s="14" t="s">
        <v>80</v>
      </c>
      <c r="AY171" s="222" t="s">
        <v>126</v>
      </c>
    </row>
    <row r="172" spans="1:65" s="2" customFormat="1" ht="37.9" customHeight="1">
      <c r="A172" s="34"/>
      <c r="B172" s="35"/>
      <c r="C172" s="223" t="s">
        <v>86</v>
      </c>
      <c r="D172" s="223" t="s">
        <v>206</v>
      </c>
      <c r="E172" s="224" t="s">
        <v>225</v>
      </c>
      <c r="F172" s="225" t="s">
        <v>448</v>
      </c>
      <c r="G172" s="226" t="s">
        <v>132</v>
      </c>
      <c r="H172" s="227">
        <v>1</v>
      </c>
      <c r="I172" s="228"/>
      <c r="J172" s="229">
        <f>ROUND(I172*H172,2)</f>
        <v>0</v>
      </c>
      <c r="K172" s="230"/>
      <c r="L172" s="231"/>
      <c r="M172" s="232" t="s">
        <v>1</v>
      </c>
      <c r="N172" s="233" t="s">
        <v>38</v>
      </c>
      <c r="O172" s="71"/>
      <c r="P172" s="197">
        <f>O172*H172</f>
        <v>0</v>
      </c>
      <c r="Q172" s="197">
        <v>0.0009</v>
      </c>
      <c r="R172" s="197">
        <f>Q172*H172</f>
        <v>0.0009</v>
      </c>
      <c r="S172" s="197">
        <v>0</v>
      </c>
      <c r="T172" s="198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99" t="s">
        <v>209</v>
      </c>
      <c r="AT172" s="199" t="s">
        <v>206</v>
      </c>
      <c r="AU172" s="199" t="s">
        <v>82</v>
      </c>
      <c r="AY172" s="17" t="s">
        <v>126</v>
      </c>
      <c r="BE172" s="200">
        <f>IF(N172="základní",J172,0)</f>
        <v>0</v>
      </c>
      <c r="BF172" s="200">
        <f>IF(N172="snížená",J172,0)</f>
        <v>0</v>
      </c>
      <c r="BG172" s="200">
        <f>IF(N172="zákl. přenesená",J172,0)</f>
        <v>0</v>
      </c>
      <c r="BH172" s="200">
        <f>IF(N172="sníž. přenesená",J172,0)</f>
        <v>0</v>
      </c>
      <c r="BI172" s="200">
        <f>IF(N172="nulová",J172,0)</f>
        <v>0</v>
      </c>
      <c r="BJ172" s="17" t="s">
        <v>82</v>
      </c>
      <c r="BK172" s="200">
        <f>ROUND(I172*H172,2)</f>
        <v>0</v>
      </c>
      <c r="BL172" s="17" t="s">
        <v>83</v>
      </c>
      <c r="BM172" s="199" t="s">
        <v>449</v>
      </c>
    </row>
    <row r="173" spans="1:65" s="2" customFormat="1" ht="24.2" customHeight="1">
      <c r="A173" s="34"/>
      <c r="B173" s="35"/>
      <c r="C173" s="187" t="s">
        <v>7</v>
      </c>
      <c r="D173" s="187" t="s">
        <v>129</v>
      </c>
      <c r="E173" s="188" t="s">
        <v>450</v>
      </c>
      <c r="F173" s="189" t="s">
        <v>451</v>
      </c>
      <c r="G173" s="190" t="s">
        <v>132</v>
      </c>
      <c r="H173" s="191">
        <v>1</v>
      </c>
      <c r="I173" s="192"/>
      <c r="J173" s="193">
        <f>ROUND(I173*H173,2)</f>
        <v>0</v>
      </c>
      <c r="K173" s="194"/>
      <c r="L173" s="39"/>
      <c r="M173" s="195" t="s">
        <v>1</v>
      </c>
      <c r="N173" s="196" t="s">
        <v>38</v>
      </c>
      <c r="O173" s="71"/>
      <c r="P173" s="197">
        <f>O173*H173</f>
        <v>0</v>
      </c>
      <c r="Q173" s="197">
        <v>0.00028</v>
      </c>
      <c r="R173" s="197">
        <f>Q173*H173</f>
        <v>0.00028</v>
      </c>
      <c r="S173" s="197">
        <v>0</v>
      </c>
      <c r="T173" s="198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99" t="s">
        <v>83</v>
      </c>
      <c r="AT173" s="199" t="s">
        <v>129</v>
      </c>
      <c r="AU173" s="199" t="s">
        <v>82</v>
      </c>
      <c r="AY173" s="17" t="s">
        <v>126</v>
      </c>
      <c r="BE173" s="200">
        <f>IF(N173="základní",J173,0)</f>
        <v>0</v>
      </c>
      <c r="BF173" s="200">
        <f>IF(N173="snížená",J173,0)</f>
        <v>0</v>
      </c>
      <c r="BG173" s="200">
        <f>IF(N173="zákl. přenesená",J173,0)</f>
        <v>0</v>
      </c>
      <c r="BH173" s="200">
        <f>IF(N173="sníž. přenesená",J173,0)</f>
        <v>0</v>
      </c>
      <c r="BI173" s="200">
        <f>IF(N173="nulová",J173,0)</f>
        <v>0</v>
      </c>
      <c r="BJ173" s="17" t="s">
        <v>82</v>
      </c>
      <c r="BK173" s="200">
        <f>ROUND(I173*H173,2)</f>
        <v>0</v>
      </c>
      <c r="BL173" s="17" t="s">
        <v>83</v>
      </c>
      <c r="BM173" s="199" t="s">
        <v>452</v>
      </c>
    </row>
    <row r="174" spans="1:65" s="2" customFormat="1" ht="21.75" customHeight="1">
      <c r="A174" s="34"/>
      <c r="B174" s="35"/>
      <c r="C174" s="223" t="s">
        <v>231</v>
      </c>
      <c r="D174" s="223" t="s">
        <v>206</v>
      </c>
      <c r="E174" s="224" t="s">
        <v>453</v>
      </c>
      <c r="F174" s="225" t="s">
        <v>454</v>
      </c>
      <c r="G174" s="226" t="s">
        <v>132</v>
      </c>
      <c r="H174" s="227">
        <v>1</v>
      </c>
      <c r="I174" s="228"/>
      <c r="J174" s="229">
        <f>ROUND(I174*H174,2)</f>
        <v>0</v>
      </c>
      <c r="K174" s="230"/>
      <c r="L174" s="231"/>
      <c r="M174" s="232" t="s">
        <v>1</v>
      </c>
      <c r="N174" s="233" t="s">
        <v>38</v>
      </c>
      <c r="O174" s="71"/>
      <c r="P174" s="197">
        <f>O174*H174</f>
        <v>0</v>
      </c>
      <c r="Q174" s="197">
        <v>0.00023</v>
      </c>
      <c r="R174" s="197">
        <f>Q174*H174</f>
        <v>0.00023</v>
      </c>
      <c r="S174" s="197">
        <v>0</v>
      </c>
      <c r="T174" s="198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99" t="s">
        <v>209</v>
      </c>
      <c r="AT174" s="199" t="s">
        <v>206</v>
      </c>
      <c r="AU174" s="199" t="s">
        <v>82</v>
      </c>
      <c r="AY174" s="17" t="s">
        <v>126</v>
      </c>
      <c r="BE174" s="200">
        <f>IF(N174="základní",J174,0)</f>
        <v>0</v>
      </c>
      <c r="BF174" s="200">
        <f>IF(N174="snížená",J174,0)</f>
        <v>0</v>
      </c>
      <c r="BG174" s="200">
        <f>IF(N174="zákl. přenesená",J174,0)</f>
        <v>0</v>
      </c>
      <c r="BH174" s="200">
        <f>IF(N174="sníž. přenesená",J174,0)</f>
        <v>0</v>
      </c>
      <c r="BI174" s="200">
        <f>IF(N174="nulová",J174,0)</f>
        <v>0</v>
      </c>
      <c r="BJ174" s="17" t="s">
        <v>82</v>
      </c>
      <c r="BK174" s="200">
        <f>ROUND(I174*H174,2)</f>
        <v>0</v>
      </c>
      <c r="BL174" s="17" t="s">
        <v>83</v>
      </c>
      <c r="BM174" s="199" t="s">
        <v>455</v>
      </c>
    </row>
    <row r="175" spans="1:65" s="2" customFormat="1" ht="24.2" customHeight="1">
      <c r="A175" s="34"/>
      <c r="B175" s="35"/>
      <c r="C175" s="187" t="s">
        <v>237</v>
      </c>
      <c r="D175" s="187" t="s">
        <v>129</v>
      </c>
      <c r="E175" s="188" t="s">
        <v>456</v>
      </c>
      <c r="F175" s="189" t="s">
        <v>457</v>
      </c>
      <c r="G175" s="190" t="s">
        <v>142</v>
      </c>
      <c r="H175" s="191">
        <v>0.006</v>
      </c>
      <c r="I175" s="192"/>
      <c r="J175" s="193">
        <f>ROUND(I175*H175,2)</f>
        <v>0</v>
      </c>
      <c r="K175" s="194"/>
      <c r="L175" s="39"/>
      <c r="M175" s="195" t="s">
        <v>1</v>
      </c>
      <c r="N175" s="196" t="s">
        <v>38</v>
      </c>
      <c r="O175" s="71"/>
      <c r="P175" s="197">
        <f>O175*H175</f>
        <v>0</v>
      </c>
      <c r="Q175" s="197">
        <v>0</v>
      </c>
      <c r="R175" s="197">
        <f>Q175*H175</f>
        <v>0</v>
      </c>
      <c r="S175" s="197">
        <v>0</v>
      </c>
      <c r="T175" s="198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99" t="s">
        <v>83</v>
      </c>
      <c r="AT175" s="199" t="s">
        <v>129</v>
      </c>
      <c r="AU175" s="199" t="s">
        <v>82</v>
      </c>
      <c r="AY175" s="17" t="s">
        <v>126</v>
      </c>
      <c r="BE175" s="200">
        <f>IF(N175="základní",J175,0)</f>
        <v>0</v>
      </c>
      <c r="BF175" s="200">
        <f>IF(N175="snížená",J175,0)</f>
        <v>0</v>
      </c>
      <c r="BG175" s="200">
        <f>IF(N175="zákl. přenesená",J175,0)</f>
        <v>0</v>
      </c>
      <c r="BH175" s="200">
        <f>IF(N175="sníž. přenesená",J175,0)</f>
        <v>0</v>
      </c>
      <c r="BI175" s="200">
        <f>IF(N175="nulová",J175,0)</f>
        <v>0</v>
      </c>
      <c r="BJ175" s="17" t="s">
        <v>82</v>
      </c>
      <c r="BK175" s="200">
        <f>ROUND(I175*H175,2)</f>
        <v>0</v>
      </c>
      <c r="BL175" s="17" t="s">
        <v>83</v>
      </c>
      <c r="BM175" s="199" t="s">
        <v>458</v>
      </c>
    </row>
    <row r="176" spans="1:65" s="2" customFormat="1" ht="33" customHeight="1">
      <c r="A176" s="34"/>
      <c r="B176" s="35"/>
      <c r="C176" s="187" t="s">
        <v>241</v>
      </c>
      <c r="D176" s="187" t="s">
        <v>129</v>
      </c>
      <c r="E176" s="188" t="s">
        <v>232</v>
      </c>
      <c r="F176" s="189" t="s">
        <v>233</v>
      </c>
      <c r="G176" s="190" t="s">
        <v>142</v>
      </c>
      <c r="H176" s="191">
        <v>0.006</v>
      </c>
      <c r="I176" s="192"/>
      <c r="J176" s="193">
        <f>ROUND(I176*H176,2)</f>
        <v>0</v>
      </c>
      <c r="K176" s="194"/>
      <c r="L176" s="39"/>
      <c r="M176" s="195" t="s">
        <v>1</v>
      </c>
      <c r="N176" s="196" t="s">
        <v>38</v>
      </c>
      <c r="O176" s="71"/>
      <c r="P176" s="197">
        <f>O176*H176</f>
        <v>0</v>
      </c>
      <c r="Q176" s="197">
        <v>0</v>
      </c>
      <c r="R176" s="197">
        <f>Q176*H176</f>
        <v>0</v>
      </c>
      <c r="S176" s="197">
        <v>0</v>
      </c>
      <c r="T176" s="198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99" t="s">
        <v>83</v>
      </c>
      <c r="AT176" s="199" t="s">
        <v>129</v>
      </c>
      <c r="AU176" s="199" t="s">
        <v>82</v>
      </c>
      <c r="AY176" s="17" t="s">
        <v>126</v>
      </c>
      <c r="BE176" s="200">
        <f>IF(N176="základní",J176,0)</f>
        <v>0</v>
      </c>
      <c r="BF176" s="200">
        <f>IF(N176="snížená",J176,0)</f>
        <v>0</v>
      </c>
      <c r="BG176" s="200">
        <f>IF(N176="zákl. přenesená",J176,0)</f>
        <v>0</v>
      </c>
      <c r="BH176" s="200">
        <f>IF(N176="sníž. přenesená",J176,0)</f>
        <v>0</v>
      </c>
      <c r="BI176" s="200">
        <f>IF(N176="nulová",J176,0)</f>
        <v>0</v>
      </c>
      <c r="BJ176" s="17" t="s">
        <v>82</v>
      </c>
      <c r="BK176" s="200">
        <f>ROUND(I176*H176,2)</f>
        <v>0</v>
      </c>
      <c r="BL176" s="17" t="s">
        <v>83</v>
      </c>
      <c r="BM176" s="199" t="s">
        <v>459</v>
      </c>
    </row>
    <row r="177" spans="2:63" s="12" customFormat="1" ht="22.9" customHeight="1">
      <c r="B177" s="171"/>
      <c r="C177" s="172"/>
      <c r="D177" s="173" t="s">
        <v>71</v>
      </c>
      <c r="E177" s="185" t="s">
        <v>460</v>
      </c>
      <c r="F177" s="185" t="s">
        <v>461</v>
      </c>
      <c r="G177" s="172"/>
      <c r="H177" s="172"/>
      <c r="I177" s="175"/>
      <c r="J177" s="186">
        <f>BK177</f>
        <v>0</v>
      </c>
      <c r="K177" s="172"/>
      <c r="L177" s="177"/>
      <c r="M177" s="178"/>
      <c r="N177" s="179"/>
      <c r="O177" s="179"/>
      <c r="P177" s="180">
        <f>SUM(P178:P180)</f>
        <v>0</v>
      </c>
      <c r="Q177" s="179"/>
      <c r="R177" s="180">
        <f>SUM(R178:R180)</f>
        <v>0.00014000000000000001</v>
      </c>
      <c r="S177" s="179"/>
      <c r="T177" s="181">
        <f>SUM(T178:T180)</f>
        <v>0</v>
      </c>
      <c r="AR177" s="182" t="s">
        <v>82</v>
      </c>
      <c r="AT177" s="183" t="s">
        <v>71</v>
      </c>
      <c r="AU177" s="183" t="s">
        <v>80</v>
      </c>
      <c r="AY177" s="182" t="s">
        <v>126</v>
      </c>
      <c r="BK177" s="184">
        <f>SUM(BK178:BK180)</f>
        <v>0</v>
      </c>
    </row>
    <row r="178" spans="1:65" s="2" customFormat="1" ht="16.5" customHeight="1">
      <c r="A178" s="34"/>
      <c r="B178" s="35"/>
      <c r="C178" s="187" t="s">
        <v>246</v>
      </c>
      <c r="D178" s="187" t="s">
        <v>129</v>
      </c>
      <c r="E178" s="188" t="s">
        <v>462</v>
      </c>
      <c r="F178" s="189" t="s">
        <v>463</v>
      </c>
      <c r="G178" s="190" t="s">
        <v>132</v>
      </c>
      <c r="H178" s="191">
        <v>2</v>
      </c>
      <c r="I178" s="192"/>
      <c r="J178" s="193">
        <f>ROUND(I178*H178,2)</f>
        <v>0</v>
      </c>
      <c r="K178" s="194"/>
      <c r="L178" s="39"/>
      <c r="M178" s="195" t="s">
        <v>1</v>
      </c>
      <c r="N178" s="196" t="s">
        <v>38</v>
      </c>
      <c r="O178" s="71"/>
      <c r="P178" s="197">
        <f>O178*H178</f>
        <v>0</v>
      </c>
      <c r="Q178" s="197">
        <v>0</v>
      </c>
      <c r="R178" s="197">
        <f>Q178*H178</f>
        <v>0</v>
      </c>
      <c r="S178" s="197">
        <v>0</v>
      </c>
      <c r="T178" s="198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99" t="s">
        <v>83</v>
      </c>
      <c r="AT178" s="199" t="s">
        <v>129</v>
      </c>
      <c r="AU178" s="199" t="s">
        <v>82</v>
      </c>
      <c r="AY178" s="17" t="s">
        <v>126</v>
      </c>
      <c r="BE178" s="200">
        <f>IF(N178="základní",J178,0)</f>
        <v>0</v>
      </c>
      <c r="BF178" s="200">
        <f>IF(N178="snížená",J178,0)</f>
        <v>0</v>
      </c>
      <c r="BG178" s="200">
        <f>IF(N178="zákl. přenesená",J178,0)</f>
        <v>0</v>
      </c>
      <c r="BH178" s="200">
        <f>IF(N178="sníž. přenesená",J178,0)</f>
        <v>0</v>
      </c>
      <c r="BI178" s="200">
        <f>IF(N178="nulová",J178,0)</f>
        <v>0</v>
      </c>
      <c r="BJ178" s="17" t="s">
        <v>82</v>
      </c>
      <c r="BK178" s="200">
        <f>ROUND(I178*H178,2)</f>
        <v>0</v>
      </c>
      <c r="BL178" s="17" t="s">
        <v>83</v>
      </c>
      <c r="BM178" s="199" t="s">
        <v>464</v>
      </c>
    </row>
    <row r="179" spans="1:65" s="2" customFormat="1" ht="24.2" customHeight="1">
      <c r="A179" s="34"/>
      <c r="B179" s="35"/>
      <c r="C179" s="223" t="s">
        <v>252</v>
      </c>
      <c r="D179" s="223" t="s">
        <v>206</v>
      </c>
      <c r="E179" s="224" t="s">
        <v>465</v>
      </c>
      <c r="F179" s="225" t="s">
        <v>466</v>
      </c>
      <c r="G179" s="226" t="s">
        <v>132</v>
      </c>
      <c r="H179" s="227">
        <v>2</v>
      </c>
      <c r="I179" s="228"/>
      <c r="J179" s="229">
        <f>ROUND(I179*H179,2)</f>
        <v>0</v>
      </c>
      <c r="K179" s="230"/>
      <c r="L179" s="231"/>
      <c r="M179" s="232" t="s">
        <v>1</v>
      </c>
      <c r="N179" s="233" t="s">
        <v>38</v>
      </c>
      <c r="O179" s="71"/>
      <c r="P179" s="197">
        <f>O179*H179</f>
        <v>0</v>
      </c>
      <c r="Q179" s="197">
        <v>2E-05</v>
      </c>
      <c r="R179" s="197">
        <f>Q179*H179</f>
        <v>4E-05</v>
      </c>
      <c r="S179" s="197">
        <v>0</v>
      </c>
      <c r="T179" s="198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99" t="s">
        <v>209</v>
      </c>
      <c r="AT179" s="199" t="s">
        <v>206</v>
      </c>
      <c r="AU179" s="199" t="s">
        <v>82</v>
      </c>
      <c r="AY179" s="17" t="s">
        <v>126</v>
      </c>
      <c r="BE179" s="200">
        <f>IF(N179="základní",J179,0)</f>
        <v>0</v>
      </c>
      <c r="BF179" s="200">
        <f>IF(N179="snížená",J179,0)</f>
        <v>0</v>
      </c>
      <c r="BG179" s="200">
        <f>IF(N179="zákl. přenesená",J179,0)</f>
        <v>0</v>
      </c>
      <c r="BH179" s="200">
        <f>IF(N179="sníž. přenesená",J179,0)</f>
        <v>0</v>
      </c>
      <c r="BI179" s="200">
        <f>IF(N179="nulová",J179,0)</f>
        <v>0</v>
      </c>
      <c r="BJ179" s="17" t="s">
        <v>82</v>
      </c>
      <c r="BK179" s="200">
        <f>ROUND(I179*H179,2)</f>
        <v>0</v>
      </c>
      <c r="BL179" s="17" t="s">
        <v>83</v>
      </c>
      <c r="BM179" s="199" t="s">
        <v>467</v>
      </c>
    </row>
    <row r="180" spans="1:65" s="2" customFormat="1" ht="16.5" customHeight="1">
      <c r="A180" s="34"/>
      <c r="B180" s="35"/>
      <c r="C180" s="223" t="s">
        <v>256</v>
      </c>
      <c r="D180" s="223" t="s">
        <v>206</v>
      </c>
      <c r="E180" s="224" t="s">
        <v>468</v>
      </c>
      <c r="F180" s="225" t="s">
        <v>469</v>
      </c>
      <c r="G180" s="226" t="s">
        <v>132</v>
      </c>
      <c r="H180" s="227">
        <v>2</v>
      </c>
      <c r="I180" s="228"/>
      <c r="J180" s="229">
        <f>ROUND(I180*H180,2)</f>
        <v>0</v>
      </c>
      <c r="K180" s="230"/>
      <c r="L180" s="231"/>
      <c r="M180" s="232" t="s">
        <v>1</v>
      </c>
      <c r="N180" s="233" t="s">
        <v>38</v>
      </c>
      <c r="O180" s="71"/>
      <c r="P180" s="197">
        <f>O180*H180</f>
        <v>0</v>
      </c>
      <c r="Q180" s="197">
        <v>5E-05</v>
      </c>
      <c r="R180" s="197">
        <f>Q180*H180</f>
        <v>0.0001</v>
      </c>
      <c r="S180" s="197">
        <v>0</v>
      </c>
      <c r="T180" s="198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99" t="s">
        <v>209</v>
      </c>
      <c r="AT180" s="199" t="s">
        <v>206</v>
      </c>
      <c r="AU180" s="199" t="s">
        <v>82</v>
      </c>
      <c r="AY180" s="17" t="s">
        <v>126</v>
      </c>
      <c r="BE180" s="200">
        <f>IF(N180="základní",J180,0)</f>
        <v>0</v>
      </c>
      <c r="BF180" s="200">
        <f>IF(N180="snížená",J180,0)</f>
        <v>0</v>
      </c>
      <c r="BG180" s="200">
        <f>IF(N180="zákl. přenesená",J180,0)</f>
        <v>0</v>
      </c>
      <c r="BH180" s="200">
        <f>IF(N180="sníž. přenesená",J180,0)</f>
        <v>0</v>
      </c>
      <c r="BI180" s="200">
        <f>IF(N180="nulová",J180,0)</f>
        <v>0</v>
      </c>
      <c r="BJ180" s="17" t="s">
        <v>82</v>
      </c>
      <c r="BK180" s="200">
        <f>ROUND(I180*H180,2)</f>
        <v>0</v>
      </c>
      <c r="BL180" s="17" t="s">
        <v>83</v>
      </c>
      <c r="BM180" s="199" t="s">
        <v>470</v>
      </c>
    </row>
    <row r="181" spans="2:63" s="12" customFormat="1" ht="22.9" customHeight="1">
      <c r="B181" s="171"/>
      <c r="C181" s="172"/>
      <c r="D181" s="173" t="s">
        <v>71</v>
      </c>
      <c r="E181" s="185" t="s">
        <v>250</v>
      </c>
      <c r="F181" s="185" t="s">
        <v>251</v>
      </c>
      <c r="G181" s="172"/>
      <c r="H181" s="172"/>
      <c r="I181" s="175"/>
      <c r="J181" s="186">
        <f>BK181</f>
        <v>0</v>
      </c>
      <c r="K181" s="172"/>
      <c r="L181" s="177"/>
      <c r="M181" s="178"/>
      <c r="N181" s="179"/>
      <c r="O181" s="179"/>
      <c r="P181" s="180">
        <f>SUM(P182:P203)</f>
        <v>0</v>
      </c>
      <c r="Q181" s="179"/>
      <c r="R181" s="180">
        <f>SUM(R182:R203)</f>
        <v>0.9914119999999998</v>
      </c>
      <c r="S181" s="179"/>
      <c r="T181" s="181">
        <f>SUM(T182:T203)</f>
        <v>0.6056</v>
      </c>
      <c r="AR181" s="182" t="s">
        <v>82</v>
      </c>
      <c r="AT181" s="183" t="s">
        <v>71</v>
      </c>
      <c r="AU181" s="183" t="s">
        <v>80</v>
      </c>
      <c r="AY181" s="182" t="s">
        <v>126</v>
      </c>
      <c r="BK181" s="184">
        <f>SUM(BK182:BK203)</f>
        <v>0</v>
      </c>
    </row>
    <row r="182" spans="1:65" s="2" customFormat="1" ht="24.2" customHeight="1">
      <c r="A182" s="34"/>
      <c r="B182" s="35"/>
      <c r="C182" s="187" t="s">
        <v>262</v>
      </c>
      <c r="D182" s="187" t="s">
        <v>129</v>
      </c>
      <c r="E182" s="188" t="s">
        <v>471</v>
      </c>
      <c r="F182" s="189" t="s">
        <v>472</v>
      </c>
      <c r="G182" s="190" t="s">
        <v>132</v>
      </c>
      <c r="H182" s="191">
        <v>1</v>
      </c>
      <c r="I182" s="192"/>
      <c r="J182" s="193">
        <f>ROUND(I182*H182,2)</f>
        <v>0</v>
      </c>
      <c r="K182" s="194"/>
      <c r="L182" s="39"/>
      <c r="M182" s="195" t="s">
        <v>1</v>
      </c>
      <c r="N182" s="196" t="s">
        <v>38</v>
      </c>
      <c r="O182" s="71"/>
      <c r="P182" s="197">
        <f>O182*H182</f>
        <v>0</v>
      </c>
      <c r="Q182" s="197">
        <v>0</v>
      </c>
      <c r="R182" s="197">
        <f>Q182*H182</f>
        <v>0</v>
      </c>
      <c r="S182" s="197">
        <v>0.008</v>
      </c>
      <c r="T182" s="198">
        <f>S182*H182</f>
        <v>0.008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99" t="s">
        <v>83</v>
      </c>
      <c r="AT182" s="199" t="s">
        <v>129</v>
      </c>
      <c r="AU182" s="199" t="s">
        <v>82</v>
      </c>
      <c r="AY182" s="17" t="s">
        <v>126</v>
      </c>
      <c r="BE182" s="200">
        <f>IF(N182="základní",J182,0)</f>
        <v>0</v>
      </c>
      <c r="BF182" s="200">
        <f>IF(N182="snížená",J182,0)</f>
        <v>0</v>
      </c>
      <c r="BG182" s="200">
        <f>IF(N182="zákl. přenesená",J182,0)</f>
        <v>0</v>
      </c>
      <c r="BH182" s="200">
        <f>IF(N182="sníž. přenesená",J182,0)</f>
        <v>0</v>
      </c>
      <c r="BI182" s="200">
        <f>IF(N182="nulová",J182,0)</f>
        <v>0</v>
      </c>
      <c r="BJ182" s="17" t="s">
        <v>82</v>
      </c>
      <c r="BK182" s="200">
        <f>ROUND(I182*H182,2)</f>
        <v>0</v>
      </c>
      <c r="BL182" s="17" t="s">
        <v>83</v>
      </c>
      <c r="BM182" s="199" t="s">
        <v>473</v>
      </c>
    </row>
    <row r="183" spans="1:65" s="2" customFormat="1" ht="24.2" customHeight="1">
      <c r="A183" s="34"/>
      <c r="B183" s="35"/>
      <c r="C183" s="187" t="s">
        <v>272</v>
      </c>
      <c r="D183" s="187" t="s">
        <v>129</v>
      </c>
      <c r="E183" s="188" t="s">
        <v>253</v>
      </c>
      <c r="F183" s="189" t="s">
        <v>254</v>
      </c>
      <c r="G183" s="190" t="s">
        <v>132</v>
      </c>
      <c r="H183" s="191">
        <v>2</v>
      </c>
      <c r="I183" s="192"/>
      <c r="J183" s="193">
        <f>ROUND(I183*H183,2)</f>
        <v>0</v>
      </c>
      <c r="K183" s="194"/>
      <c r="L183" s="39"/>
      <c r="M183" s="195" t="s">
        <v>1</v>
      </c>
      <c r="N183" s="196" t="s">
        <v>38</v>
      </c>
      <c r="O183" s="71"/>
      <c r="P183" s="197">
        <f>O183*H183</f>
        <v>0</v>
      </c>
      <c r="Q183" s="197">
        <v>0</v>
      </c>
      <c r="R183" s="197">
        <f>Q183*H183</f>
        <v>0</v>
      </c>
      <c r="S183" s="197">
        <v>0.0018</v>
      </c>
      <c r="T183" s="198">
        <f>S183*H183</f>
        <v>0.0036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99" t="s">
        <v>83</v>
      </c>
      <c r="AT183" s="199" t="s">
        <v>129</v>
      </c>
      <c r="AU183" s="199" t="s">
        <v>82</v>
      </c>
      <c r="AY183" s="17" t="s">
        <v>126</v>
      </c>
      <c r="BE183" s="200">
        <f>IF(N183="základní",J183,0)</f>
        <v>0</v>
      </c>
      <c r="BF183" s="200">
        <f>IF(N183="snížená",J183,0)</f>
        <v>0</v>
      </c>
      <c r="BG183" s="200">
        <f>IF(N183="zákl. přenesená",J183,0)</f>
        <v>0</v>
      </c>
      <c r="BH183" s="200">
        <f>IF(N183="sníž. přenesená",J183,0)</f>
        <v>0</v>
      </c>
      <c r="BI183" s="200">
        <f>IF(N183="nulová",J183,0)</f>
        <v>0</v>
      </c>
      <c r="BJ183" s="17" t="s">
        <v>82</v>
      </c>
      <c r="BK183" s="200">
        <f>ROUND(I183*H183,2)</f>
        <v>0</v>
      </c>
      <c r="BL183" s="17" t="s">
        <v>83</v>
      </c>
      <c r="BM183" s="199" t="s">
        <v>474</v>
      </c>
    </row>
    <row r="184" spans="1:65" s="2" customFormat="1" ht="24.2" customHeight="1">
      <c r="A184" s="34"/>
      <c r="B184" s="35"/>
      <c r="C184" s="187" t="s">
        <v>276</v>
      </c>
      <c r="D184" s="187" t="s">
        <v>129</v>
      </c>
      <c r="E184" s="188" t="s">
        <v>475</v>
      </c>
      <c r="F184" s="189" t="s">
        <v>476</v>
      </c>
      <c r="G184" s="190" t="s">
        <v>132</v>
      </c>
      <c r="H184" s="191">
        <v>4</v>
      </c>
      <c r="I184" s="192"/>
      <c r="J184" s="193">
        <f>ROUND(I184*H184,2)</f>
        <v>0</v>
      </c>
      <c r="K184" s="194"/>
      <c r="L184" s="39"/>
      <c r="M184" s="195" t="s">
        <v>1</v>
      </c>
      <c r="N184" s="196" t="s">
        <v>38</v>
      </c>
      <c r="O184" s="71"/>
      <c r="P184" s="197">
        <f>O184*H184</f>
        <v>0</v>
      </c>
      <c r="Q184" s="197">
        <v>0</v>
      </c>
      <c r="R184" s="197">
        <f>Q184*H184</f>
        <v>0</v>
      </c>
      <c r="S184" s="197">
        <v>0.024</v>
      </c>
      <c r="T184" s="198">
        <f>S184*H184</f>
        <v>0.096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99" t="s">
        <v>133</v>
      </c>
      <c r="AT184" s="199" t="s">
        <v>129</v>
      </c>
      <c r="AU184" s="199" t="s">
        <v>82</v>
      </c>
      <c r="AY184" s="17" t="s">
        <v>126</v>
      </c>
      <c r="BE184" s="200">
        <f>IF(N184="základní",J184,0)</f>
        <v>0</v>
      </c>
      <c r="BF184" s="200">
        <f>IF(N184="snížená",J184,0)</f>
        <v>0</v>
      </c>
      <c r="BG184" s="200">
        <f>IF(N184="zákl. přenesená",J184,0)</f>
        <v>0</v>
      </c>
      <c r="BH184" s="200">
        <f>IF(N184="sníž. přenesená",J184,0)</f>
        <v>0</v>
      </c>
      <c r="BI184" s="200">
        <f>IF(N184="nulová",J184,0)</f>
        <v>0</v>
      </c>
      <c r="BJ184" s="17" t="s">
        <v>82</v>
      </c>
      <c r="BK184" s="200">
        <f>ROUND(I184*H184,2)</f>
        <v>0</v>
      </c>
      <c r="BL184" s="17" t="s">
        <v>133</v>
      </c>
      <c r="BM184" s="199" t="s">
        <v>477</v>
      </c>
    </row>
    <row r="185" spans="2:51" s="14" customFormat="1" ht="11.25">
      <c r="B185" s="212"/>
      <c r="C185" s="213"/>
      <c r="D185" s="203" t="s">
        <v>135</v>
      </c>
      <c r="E185" s="214" t="s">
        <v>1</v>
      </c>
      <c r="F185" s="215" t="s">
        <v>478</v>
      </c>
      <c r="G185" s="213"/>
      <c r="H185" s="216">
        <v>4</v>
      </c>
      <c r="I185" s="217"/>
      <c r="J185" s="213"/>
      <c r="K185" s="213"/>
      <c r="L185" s="218"/>
      <c r="M185" s="219"/>
      <c r="N185" s="220"/>
      <c r="O185" s="220"/>
      <c r="P185" s="220"/>
      <c r="Q185" s="220"/>
      <c r="R185" s="220"/>
      <c r="S185" s="220"/>
      <c r="T185" s="221"/>
      <c r="AT185" s="222" t="s">
        <v>135</v>
      </c>
      <c r="AU185" s="222" t="s">
        <v>82</v>
      </c>
      <c r="AV185" s="14" t="s">
        <v>82</v>
      </c>
      <c r="AW185" s="14" t="s">
        <v>30</v>
      </c>
      <c r="AX185" s="14" t="s">
        <v>80</v>
      </c>
      <c r="AY185" s="222" t="s">
        <v>126</v>
      </c>
    </row>
    <row r="186" spans="1:65" s="2" customFormat="1" ht="24.2" customHeight="1">
      <c r="A186" s="34"/>
      <c r="B186" s="35"/>
      <c r="C186" s="187" t="s">
        <v>281</v>
      </c>
      <c r="D186" s="187" t="s">
        <v>129</v>
      </c>
      <c r="E186" s="188" t="s">
        <v>257</v>
      </c>
      <c r="F186" s="189" t="s">
        <v>258</v>
      </c>
      <c r="G186" s="190" t="s">
        <v>132</v>
      </c>
      <c r="H186" s="191">
        <v>2</v>
      </c>
      <c r="I186" s="192"/>
      <c r="J186" s="193">
        <f>ROUND(I186*H186,2)</f>
        <v>0</v>
      </c>
      <c r="K186" s="194"/>
      <c r="L186" s="39"/>
      <c r="M186" s="195" t="s">
        <v>1</v>
      </c>
      <c r="N186" s="196" t="s">
        <v>38</v>
      </c>
      <c r="O186" s="71"/>
      <c r="P186" s="197">
        <f>O186*H186</f>
        <v>0</v>
      </c>
      <c r="Q186" s="197">
        <v>0</v>
      </c>
      <c r="R186" s="197">
        <f>Q186*H186</f>
        <v>0</v>
      </c>
      <c r="S186" s="197">
        <v>0</v>
      </c>
      <c r="T186" s="198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99" t="s">
        <v>83</v>
      </c>
      <c r="AT186" s="199" t="s">
        <v>129</v>
      </c>
      <c r="AU186" s="199" t="s">
        <v>82</v>
      </c>
      <c r="AY186" s="17" t="s">
        <v>126</v>
      </c>
      <c r="BE186" s="200">
        <f>IF(N186="základní",J186,0)</f>
        <v>0</v>
      </c>
      <c r="BF186" s="200">
        <f>IF(N186="snížená",J186,0)</f>
        <v>0</v>
      </c>
      <c r="BG186" s="200">
        <f>IF(N186="zákl. přenesená",J186,0)</f>
        <v>0</v>
      </c>
      <c r="BH186" s="200">
        <f>IF(N186="sníž. přenesená",J186,0)</f>
        <v>0</v>
      </c>
      <c r="BI186" s="200">
        <f>IF(N186="nulová",J186,0)</f>
        <v>0</v>
      </c>
      <c r="BJ186" s="17" t="s">
        <v>82</v>
      </c>
      <c r="BK186" s="200">
        <f>ROUND(I186*H186,2)</f>
        <v>0</v>
      </c>
      <c r="BL186" s="17" t="s">
        <v>83</v>
      </c>
      <c r="BM186" s="199" t="s">
        <v>479</v>
      </c>
    </row>
    <row r="187" spans="2:51" s="13" customFormat="1" ht="11.25">
      <c r="B187" s="201"/>
      <c r="C187" s="202"/>
      <c r="D187" s="203" t="s">
        <v>135</v>
      </c>
      <c r="E187" s="204" t="s">
        <v>1</v>
      </c>
      <c r="F187" s="205" t="s">
        <v>480</v>
      </c>
      <c r="G187" s="202"/>
      <c r="H187" s="204" t="s">
        <v>1</v>
      </c>
      <c r="I187" s="206"/>
      <c r="J187" s="202"/>
      <c r="K187" s="202"/>
      <c r="L187" s="207"/>
      <c r="M187" s="208"/>
      <c r="N187" s="209"/>
      <c r="O187" s="209"/>
      <c r="P187" s="209"/>
      <c r="Q187" s="209"/>
      <c r="R187" s="209"/>
      <c r="S187" s="209"/>
      <c r="T187" s="210"/>
      <c r="AT187" s="211" t="s">
        <v>135</v>
      </c>
      <c r="AU187" s="211" t="s">
        <v>82</v>
      </c>
      <c r="AV187" s="13" t="s">
        <v>80</v>
      </c>
      <c r="AW187" s="13" t="s">
        <v>30</v>
      </c>
      <c r="AX187" s="13" t="s">
        <v>72</v>
      </c>
      <c r="AY187" s="211" t="s">
        <v>126</v>
      </c>
    </row>
    <row r="188" spans="2:51" s="14" customFormat="1" ht="11.25">
      <c r="B188" s="212"/>
      <c r="C188" s="213"/>
      <c r="D188" s="203" t="s">
        <v>135</v>
      </c>
      <c r="E188" s="214" t="s">
        <v>1</v>
      </c>
      <c r="F188" s="215" t="s">
        <v>481</v>
      </c>
      <c r="G188" s="213"/>
      <c r="H188" s="216">
        <v>2</v>
      </c>
      <c r="I188" s="217"/>
      <c r="J188" s="213"/>
      <c r="K188" s="213"/>
      <c r="L188" s="218"/>
      <c r="M188" s="219"/>
      <c r="N188" s="220"/>
      <c r="O188" s="220"/>
      <c r="P188" s="220"/>
      <c r="Q188" s="220"/>
      <c r="R188" s="220"/>
      <c r="S188" s="220"/>
      <c r="T188" s="221"/>
      <c r="AT188" s="222" t="s">
        <v>135</v>
      </c>
      <c r="AU188" s="222" t="s">
        <v>82</v>
      </c>
      <c r="AV188" s="14" t="s">
        <v>82</v>
      </c>
      <c r="AW188" s="14" t="s">
        <v>30</v>
      </c>
      <c r="AX188" s="14" t="s">
        <v>80</v>
      </c>
      <c r="AY188" s="222" t="s">
        <v>126</v>
      </c>
    </row>
    <row r="189" spans="1:65" s="2" customFormat="1" ht="24.2" customHeight="1">
      <c r="A189" s="34"/>
      <c r="B189" s="35"/>
      <c r="C189" s="223" t="s">
        <v>209</v>
      </c>
      <c r="D189" s="223" t="s">
        <v>206</v>
      </c>
      <c r="E189" s="224" t="s">
        <v>482</v>
      </c>
      <c r="F189" s="225" t="s">
        <v>483</v>
      </c>
      <c r="G189" s="226" t="s">
        <v>132</v>
      </c>
      <c r="H189" s="227">
        <v>2</v>
      </c>
      <c r="I189" s="228"/>
      <c r="J189" s="229">
        <f>ROUND(I189*H189,2)</f>
        <v>0</v>
      </c>
      <c r="K189" s="230"/>
      <c r="L189" s="231"/>
      <c r="M189" s="232" t="s">
        <v>1</v>
      </c>
      <c r="N189" s="233" t="s">
        <v>38</v>
      </c>
      <c r="O189" s="71"/>
      <c r="P189" s="197">
        <f>O189*H189</f>
        <v>0</v>
      </c>
      <c r="Q189" s="197">
        <v>0.00123</v>
      </c>
      <c r="R189" s="197">
        <f>Q189*H189</f>
        <v>0.00246</v>
      </c>
      <c r="S189" s="197">
        <v>0</v>
      </c>
      <c r="T189" s="198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99" t="s">
        <v>209</v>
      </c>
      <c r="AT189" s="199" t="s">
        <v>206</v>
      </c>
      <c r="AU189" s="199" t="s">
        <v>82</v>
      </c>
      <c r="AY189" s="17" t="s">
        <v>126</v>
      </c>
      <c r="BE189" s="200">
        <f>IF(N189="základní",J189,0)</f>
        <v>0</v>
      </c>
      <c r="BF189" s="200">
        <f>IF(N189="snížená",J189,0)</f>
        <v>0</v>
      </c>
      <c r="BG189" s="200">
        <f>IF(N189="zákl. přenesená",J189,0)</f>
        <v>0</v>
      </c>
      <c r="BH189" s="200">
        <f>IF(N189="sníž. přenesená",J189,0)</f>
        <v>0</v>
      </c>
      <c r="BI189" s="200">
        <f>IF(N189="nulová",J189,0)</f>
        <v>0</v>
      </c>
      <c r="BJ189" s="17" t="s">
        <v>82</v>
      </c>
      <c r="BK189" s="200">
        <f>ROUND(I189*H189,2)</f>
        <v>0</v>
      </c>
      <c r="BL189" s="17" t="s">
        <v>83</v>
      </c>
      <c r="BM189" s="199" t="s">
        <v>484</v>
      </c>
    </row>
    <row r="190" spans="1:65" s="2" customFormat="1" ht="24.2" customHeight="1">
      <c r="A190" s="34"/>
      <c r="B190" s="35"/>
      <c r="C190" s="187" t="s">
        <v>291</v>
      </c>
      <c r="D190" s="187" t="s">
        <v>129</v>
      </c>
      <c r="E190" s="188" t="s">
        <v>485</v>
      </c>
      <c r="F190" s="189" t="s">
        <v>486</v>
      </c>
      <c r="G190" s="190" t="s">
        <v>132</v>
      </c>
      <c r="H190" s="191">
        <v>3</v>
      </c>
      <c r="I190" s="192"/>
      <c r="J190" s="193">
        <f>ROUND(I190*H190,2)</f>
        <v>0</v>
      </c>
      <c r="K190" s="194"/>
      <c r="L190" s="39"/>
      <c r="M190" s="195" t="s">
        <v>1</v>
      </c>
      <c r="N190" s="196" t="s">
        <v>38</v>
      </c>
      <c r="O190" s="71"/>
      <c r="P190" s="197">
        <f>O190*H190</f>
        <v>0</v>
      </c>
      <c r="Q190" s="197">
        <v>0.3</v>
      </c>
      <c r="R190" s="197">
        <f>Q190*H190</f>
        <v>0.8999999999999999</v>
      </c>
      <c r="S190" s="197">
        <v>0</v>
      </c>
      <c r="T190" s="198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99" t="s">
        <v>83</v>
      </c>
      <c r="AT190" s="199" t="s">
        <v>129</v>
      </c>
      <c r="AU190" s="199" t="s">
        <v>82</v>
      </c>
      <c r="AY190" s="17" t="s">
        <v>126</v>
      </c>
      <c r="BE190" s="200">
        <f>IF(N190="základní",J190,0)</f>
        <v>0</v>
      </c>
      <c r="BF190" s="200">
        <f>IF(N190="snížená",J190,0)</f>
        <v>0</v>
      </c>
      <c r="BG190" s="200">
        <f>IF(N190="zákl. přenesená",J190,0)</f>
        <v>0</v>
      </c>
      <c r="BH190" s="200">
        <f>IF(N190="sníž. přenesená",J190,0)</f>
        <v>0</v>
      </c>
      <c r="BI190" s="200">
        <f>IF(N190="nulová",J190,0)</f>
        <v>0</v>
      </c>
      <c r="BJ190" s="17" t="s">
        <v>82</v>
      </c>
      <c r="BK190" s="200">
        <f>ROUND(I190*H190,2)</f>
        <v>0</v>
      </c>
      <c r="BL190" s="17" t="s">
        <v>83</v>
      </c>
      <c r="BM190" s="199" t="s">
        <v>487</v>
      </c>
    </row>
    <row r="191" spans="1:65" s="2" customFormat="1" ht="21.75" customHeight="1">
      <c r="A191" s="34"/>
      <c r="B191" s="35"/>
      <c r="C191" s="223" t="s">
        <v>297</v>
      </c>
      <c r="D191" s="223" t="s">
        <v>206</v>
      </c>
      <c r="E191" s="224" t="s">
        <v>488</v>
      </c>
      <c r="F191" s="225" t="s">
        <v>489</v>
      </c>
      <c r="G191" s="226" t="s">
        <v>132</v>
      </c>
      <c r="H191" s="227">
        <v>3</v>
      </c>
      <c r="I191" s="228"/>
      <c r="J191" s="229">
        <f>ROUND(I191*H191,2)</f>
        <v>0</v>
      </c>
      <c r="K191" s="230"/>
      <c r="L191" s="231"/>
      <c r="M191" s="232" t="s">
        <v>1</v>
      </c>
      <c r="N191" s="233" t="s">
        <v>38</v>
      </c>
      <c r="O191" s="71"/>
      <c r="P191" s="197">
        <f>O191*H191</f>
        <v>0</v>
      </c>
      <c r="Q191" s="197">
        <v>0.0151</v>
      </c>
      <c r="R191" s="197">
        <f>Q191*H191</f>
        <v>0.0453</v>
      </c>
      <c r="S191" s="197">
        <v>0</v>
      </c>
      <c r="T191" s="198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199" t="s">
        <v>209</v>
      </c>
      <c r="AT191" s="199" t="s">
        <v>206</v>
      </c>
      <c r="AU191" s="199" t="s">
        <v>82</v>
      </c>
      <c r="AY191" s="17" t="s">
        <v>126</v>
      </c>
      <c r="BE191" s="200">
        <f>IF(N191="základní",J191,0)</f>
        <v>0</v>
      </c>
      <c r="BF191" s="200">
        <f>IF(N191="snížená",J191,0)</f>
        <v>0</v>
      </c>
      <c r="BG191" s="200">
        <f>IF(N191="zákl. přenesená",J191,0)</f>
        <v>0</v>
      </c>
      <c r="BH191" s="200">
        <f>IF(N191="sníž. přenesená",J191,0)</f>
        <v>0</v>
      </c>
      <c r="BI191" s="200">
        <f>IF(N191="nulová",J191,0)</f>
        <v>0</v>
      </c>
      <c r="BJ191" s="17" t="s">
        <v>82</v>
      </c>
      <c r="BK191" s="200">
        <f>ROUND(I191*H191,2)</f>
        <v>0</v>
      </c>
      <c r="BL191" s="17" t="s">
        <v>83</v>
      </c>
      <c r="BM191" s="199" t="s">
        <v>490</v>
      </c>
    </row>
    <row r="192" spans="1:65" s="2" customFormat="1" ht="24.2" customHeight="1">
      <c r="A192" s="34"/>
      <c r="B192" s="35"/>
      <c r="C192" s="187" t="s">
        <v>301</v>
      </c>
      <c r="D192" s="187" t="s">
        <v>129</v>
      </c>
      <c r="E192" s="188" t="s">
        <v>491</v>
      </c>
      <c r="F192" s="189" t="s">
        <v>492</v>
      </c>
      <c r="G192" s="190" t="s">
        <v>132</v>
      </c>
      <c r="H192" s="191">
        <v>1</v>
      </c>
      <c r="I192" s="192"/>
      <c r="J192" s="193">
        <f>ROUND(I192*H192,2)</f>
        <v>0</v>
      </c>
      <c r="K192" s="194"/>
      <c r="L192" s="39"/>
      <c r="M192" s="195" t="s">
        <v>1</v>
      </c>
      <c r="N192" s="196" t="s">
        <v>38</v>
      </c>
      <c r="O192" s="71"/>
      <c r="P192" s="197">
        <f>O192*H192</f>
        <v>0</v>
      </c>
      <c r="Q192" s="197">
        <v>0</v>
      </c>
      <c r="R192" s="197">
        <f>Q192*H192</f>
        <v>0</v>
      </c>
      <c r="S192" s="197">
        <v>0</v>
      </c>
      <c r="T192" s="198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99" t="s">
        <v>83</v>
      </c>
      <c r="AT192" s="199" t="s">
        <v>129</v>
      </c>
      <c r="AU192" s="199" t="s">
        <v>82</v>
      </c>
      <c r="AY192" s="17" t="s">
        <v>126</v>
      </c>
      <c r="BE192" s="200">
        <f>IF(N192="základní",J192,0)</f>
        <v>0</v>
      </c>
      <c r="BF192" s="200">
        <f>IF(N192="snížená",J192,0)</f>
        <v>0</v>
      </c>
      <c r="BG192" s="200">
        <f>IF(N192="zákl. přenesená",J192,0)</f>
        <v>0</v>
      </c>
      <c r="BH192" s="200">
        <f>IF(N192="sníž. přenesená",J192,0)</f>
        <v>0</v>
      </c>
      <c r="BI192" s="200">
        <f>IF(N192="nulová",J192,0)</f>
        <v>0</v>
      </c>
      <c r="BJ192" s="17" t="s">
        <v>82</v>
      </c>
      <c r="BK192" s="200">
        <f>ROUND(I192*H192,2)</f>
        <v>0</v>
      </c>
      <c r="BL192" s="17" t="s">
        <v>83</v>
      </c>
      <c r="BM192" s="199" t="s">
        <v>493</v>
      </c>
    </row>
    <row r="193" spans="1:65" s="2" customFormat="1" ht="24.2" customHeight="1">
      <c r="A193" s="34"/>
      <c r="B193" s="35"/>
      <c r="C193" s="223" t="s">
        <v>305</v>
      </c>
      <c r="D193" s="223" t="s">
        <v>206</v>
      </c>
      <c r="E193" s="224" t="s">
        <v>494</v>
      </c>
      <c r="F193" s="225" t="s">
        <v>495</v>
      </c>
      <c r="G193" s="226" t="s">
        <v>284</v>
      </c>
      <c r="H193" s="227">
        <v>1.1</v>
      </c>
      <c r="I193" s="228"/>
      <c r="J193" s="229">
        <f>ROUND(I193*H193,2)</f>
        <v>0</v>
      </c>
      <c r="K193" s="230"/>
      <c r="L193" s="231"/>
      <c r="M193" s="232" t="s">
        <v>1</v>
      </c>
      <c r="N193" s="233" t="s">
        <v>38</v>
      </c>
      <c r="O193" s="71"/>
      <c r="P193" s="197">
        <f>O193*H193</f>
        <v>0</v>
      </c>
      <c r="Q193" s="197">
        <v>0.0342</v>
      </c>
      <c r="R193" s="197">
        <f>Q193*H193</f>
        <v>0.03762000000000001</v>
      </c>
      <c r="S193" s="197">
        <v>0</v>
      </c>
      <c r="T193" s="198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199" t="s">
        <v>209</v>
      </c>
      <c r="AT193" s="199" t="s">
        <v>206</v>
      </c>
      <c r="AU193" s="199" t="s">
        <v>82</v>
      </c>
      <c r="AY193" s="17" t="s">
        <v>126</v>
      </c>
      <c r="BE193" s="200">
        <f>IF(N193="základní",J193,0)</f>
        <v>0</v>
      </c>
      <c r="BF193" s="200">
        <f>IF(N193="snížená",J193,0)</f>
        <v>0</v>
      </c>
      <c r="BG193" s="200">
        <f>IF(N193="zákl. přenesená",J193,0)</f>
        <v>0</v>
      </c>
      <c r="BH193" s="200">
        <f>IF(N193="sníž. přenesená",J193,0)</f>
        <v>0</v>
      </c>
      <c r="BI193" s="200">
        <f>IF(N193="nulová",J193,0)</f>
        <v>0</v>
      </c>
      <c r="BJ193" s="17" t="s">
        <v>82</v>
      </c>
      <c r="BK193" s="200">
        <f>ROUND(I193*H193,2)</f>
        <v>0</v>
      </c>
      <c r="BL193" s="17" t="s">
        <v>83</v>
      </c>
      <c r="BM193" s="199" t="s">
        <v>496</v>
      </c>
    </row>
    <row r="194" spans="2:51" s="14" customFormat="1" ht="11.25">
      <c r="B194" s="212"/>
      <c r="C194" s="213"/>
      <c r="D194" s="203" t="s">
        <v>135</v>
      </c>
      <c r="E194" s="213"/>
      <c r="F194" s="215" t="s">
        <v>497</v>
      </c>
      <c r="G194" s="213"/>
      <c r="H194" s="216">
        <v>1.1</v>
      </c>
      <c r="I194" s="217"/>
      <c r="J194" s="213"/>
      <c r="K194" s="213"/>
      <c r="L194" s="218"/>
      <c r="M194" s="219"/>
      <c r="N194" s="220"/>
      <c r="O194" s="220"/>
      <c r="P194" s="220"/>
      <c r="Q194" s="220"/>
      <c r="R194" s="220"/>
      <c r="S194" s="220"/>
      <c r="T194" s="221"/>
      <c r="AT194" s="222" t="s">
        <v>135</v>
      </c>
      <c r="AU194" s="222" t="s">
        <v>82</v>
      </c>
      <c r="AV194" s="14" t="s">
        <v>82</v>
      </c>
      <c r="AW194" s="14" t="s">
        <v>4</v>
      </c>
      <c r="AX194" s="14" t="s">
        <v>80</v>
      </c>
      <c r="AY194" s="222" t="s">
        <v>126</v>
      </c>
    </row>
    <row r="195" spans="1:65" s="2" customFormat="1" ht="24.2" customHeight="1">
      <c r="A195" s="34"/>
      <c r="B195" s="35"/>
      <c r="C195" s="187" t="s">
        <v>309</v>
      </c>
      <c r="D195" s="187" t="s">
        <v>129</v>
      </c>
      <c r="E195" s="188" t="s">
        <v>498</v>
      </c>
      <c r="F195" s="189" t="s">
        <v>499</v>
      </c>
      <c r="G195" s="190" t="s">
        <v>132</v>
      </c>
      <c r="H195" s="191">
        <v>1</v>
      </c>
      <c r="I195" s="192"/>
      <c r="J195" s="193">
        <f>ROUND(I195*H195,2)</f>
        <v>0</v>
      </c>
      <c r="K195" s="194"/>
      <c r="L195" s="39"/>
      <c r="M195" s="195" t="s">
        <v>1</v>
      </c>
      <c r="N195" s="196" t="s">
        <v>38</v>
      </c>
      <c r="O195" s="71"/>
      <c r="P195" s="197">
        <f>O195*H195</f>
        <v>0</v>
      </c>
      <c r="Q195" s="197">
        <v>8E-05</v>
      </c>
      <c r="R195" s="197">
        <f>Q195*H195</f>
        <v>8E-05</v>
      </c>
      <c r="S195" s="197">
        <v>0</v>
      </c>
      <c r="T195" s="198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199" t="s">
        <v>83</v>
      </c>
      <c r="AT195" s="199" t="s">
        <v>129</v>
      </c>
      <c r="AU195" s="199" t="s">
        <v>82</v>
      </c>
      <c r="AY195" s="17" t="s">
        <v>126</v>
      </c>
      <c r="BE195" s="200">
        <f>IF(N195="základní",J195,0)</f>
        <v>0</v>
      </c>
      <c r="BF195" s="200">
        <f>IF(N195="snížená",J195,0)</f>
        <v>0</v>
      </c>
      <c r="BG195" s="200">
        <f>IF(N195="zákl. přenesená",J195,0)</f>
        <v>0</v>
      </c>
      <c r="BH195" s="200">
        <f>IF(N195="sníž. přenesená",J195,0)</f>
        <v>0</v>
      </c>
      <c r="BI195" s="200">
        <f>IF(N195="nulová",J195,0)</f>
        <v>0</v>
      </c>
      <c r="BJ195" s="17" t="s">
        <v>82</v>
      </c>
      <c r="BK195" s="200">
        <f>ROUND(I195*H195,2)</f>
        <v>0</v>
      </c>
      <c r="BL195" s="17" t="s">
        <v>83</v>
      </c>
      <c r="BM195" s="199" t="s">
        <v>500</v>
      </c>
    </row>
    <row r="196" spans="1:65" s="2" customFormat="1" ht="24.2" customHeight="1">
      <c r="A196" s="34"/>
      <c r="B196" s="35"/>
      <c r="C196" s="223" t="s">
        <v>313</v>
      </c>
      <c r="D196" s="223" t="s">
        <v>206</v>
      </c>
      <c r="E196" s="224" t="s">
        <v>501</v>
      </c>
      <c r="F196" s="225" t="s">
        <v>502</v>
      </c>
      <c r="G196" s="226" t="s">
        <v>132</v>
      </c>
      <c r="H196" s="227">
        <v>1</v>
      </c>
      <c r="I196" s="228"/>
      <c r="J196" s="229">
        <f>ROUND(I196*H196,2)</f>
        <v>0</v>
      </c>
      <c r="K196" s="230"/>
      <c r="L196" s="231"/>
      <c r="M196" s="232" t="s">
        <v>1</v>
      </c>
      <c r="N196" s="233" t="s">
        <v>38</v>
      </c>
      <c r="O196" s="71"/>
      <c r="P196" s="197">
        <f>O196*H196</f>
        <v>0</v>
      </c>
      <c r="Q196" s="197">
        <v>0.0045</v>
      </c>
      <c r="R196" s="197">
        <f>Q196*H196</f>
        <v>0.0045</v>
      </c>
      <c r="S196" s="197">
        <v>0</v>
      </c>
      <c r="T196" s="198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99" t="s">
        <v>209</v>
      </c>
      <c r="AT196" s="199" t="s">
        <v>206</v>
      </c>
      <c r="AU196" s="199" t="s">
        <v>82</v>
      </c>
      <c r="AY196" s="17" t="s">
        <v>126</v>
      </c>
      <c r="BE196" s="200">
        <f>IF(N196="základní",J196,0)</f>
        <v>0</v>
      </c>
      <c r="BF196" s="200">
        <f>IF(N196="snížená",J196,0)</f>
        <v>0</v>
      </c>
      <c r="BG196" s="200">
        <f>IF(N196="zákl. přenesená",J196,0)</f>
        <v>0</v>
      </c>
      <c r="BH196" s="200">
        <f>IF(N196="sníž. přenesená",J196,0)</f>
        <v>0</v>
      </c>
      <c r="BI196" s="200">
        <f>IF(N196="nulová",J196,0)</f>
        <v>0</v>
      </c>
      <c r="BJ196" s="17" t="s">
        <v>82</v>
      </c>
      <c r="BK196" s="200">
        <f>ROUND(I196*H196,2)</f>
        <v>0</v>
      </c>
      <c r="BL196" s="17" t="s">
        <v>83</v>
      </c>
      <c r="BM196" s="199" t="s">
        <v>503</v>
      </c>
    </row>
    <row r="197" spans="1:65" s="2" customFormat="1" ht="24.2" customHeight="1">
      <c r="A197" s="34"/>
      <c r="B197" s="35"/>
      <c r="C197" s="187" t="s">
        <v>317</v>
      </c>
      <c r="D197" s="187" t="s">
        <v>129</v>
      </c>
      <c r="E197" s="188" t="s">
        <v>504</v>
      </c>
      <c r="F197" s="189" t="s">
        <v>505</v>
      </c>
      <c r="G197" s="190" t="s">
        <v>265</v>
      </c>
      <c r="H197" s="191">
        <v>2.2</v>
      </c>
      <c r="I197" s="192"/>
      <c r="J197" s="193">
        <f>ROUND(I197*H197,2)</f>
        <v>0</v>
      </c>
      <c r="K197" s="194"/>
      <c r="L197" s="39"/>
      <c r="M197" s="195" t="s">
        <v>1</v>
      </c>
      <c r="N197" s="196" t="s">
        <v>38</v>
      </c>
      <c r="O197" s="71"/>
      <c r="P197" s="197">
        <f>O197*H197</f>
        <v>0</v>
      </c>
      <c r="Q197" s="197">
        <v>0</v>
      </c>
      <c r="R197" s="197">
        <f>Q197*H197</f>
        <v>0</v>
      </c>
      <c r="S197" s="197">
        <v>0</v>
      </c>
      <c r="T197" s="198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199" t="s">
        <v>83</v>
      </c>
      <c r="AT197" s="199" t="s">
        <v>129</v>
      </c>
      <c r="AU197" s="199" t="s">
        <v>82</v>
      </c>
      <c r="AY197" s="17" t="s">
        <v>126</v>
      </c>
      <c r="BE197" s="200">
        <f>IF(N197="základní",J197,0)</f>
        <v>0</v>
      </c>
      <c r="BF197" s="200">
        <f>IF(N197="snížená",J197,0)</f>
        <v>0</v>
      </c>
      <c r="BG197" s="200">
        <f>IF(N197="zákl. přenesená",J197,0)</f>
        <v>0</v>
      </c>
      <c r="BH197" s="200">
        <f>IF(N197="sníž. přenesená",J197,0)</f>
        <v>0</v>
      </c>
      <c r="BI197" s="200">
        <f>IF(N197="nulová",J197,0)</f>
        <v>0</v>
      </c>
      <c r="BJ197" s="17" t="s">
        <v>82</v>
      </c>
      <c r="BK197" s="200">
        <f>ROUND(I197*H197,2)</f>
        <v>0</v>
      </c>
      <c r="BL197" s="17" t="s">
        <v>83</v>
      </c>
      <c r="BM197" s="199" t="s">
        <v>506</v>
      </c>
    </row>
    <row r="198" spans="2:51" s="14" customFormat="1" ht="11.25">
      <c r="B198" s="212"/>
      <c r="C198" s="213"/>
      <c r="D198" s="203" t="s">
        <v>135</v>
      </c>
      <c r="E198" s="214" t="s">
        <v>1</v>
      </c>
      <c r="F198" s="215" t="s">
        <v>507</v>
      </c>
      <c r="G198" s="213"/>
      <c r="H198" s="216">
        <v>2.2</v>
      </c>
      <c r="I198" s="217"/>
      <c r="J198" s="213"/>
      <c r="K198" s="213"/>
      <c r="L198" s="218"/>
      <c r="M198" s="219"/>
      <c r="N198" s="220"/>
      <c r="O198" s="220"/>
      <c r="P198" s="220"/>
      <c r="Q198" s="220"/>
      <c r="R198" s="220"/>
      <c r="S198" s="220"/>
      <c r="T198" s="221"/>
      <c r="AT198" s="222" t="s">
        <v>135</v>
      </c>
      <c r="AU198" s="222" t="s">
        <v>82</v>
      </c>
      <c r="AV198" s="14" t="s">
        <v>82</v>
      </c>
      <c r="AW198" s="14" t="s">
        <v>30</v>
      </c>
      <c r="AX198" s="14" t="s">
        <v>80</v>
      </c>
      <c r="AY198" s="222" t="s">
        <v>126</v>
      </c>
    </row>
    <row r="199" spans="1:65" s="2" customFormat="1" ht="16.5" customHeight="1">
      <c r="A199" s="34"/>
      <c r="B199" s="35"/>
      <c r="C199" s="223" t="s">
        <v>321</v>
      </c>
      <c r="D199" s="223" t="s">
        <v>206</v>
      </c>
      <c r="E199" s="224" t="s">
        <v>508</v>
      </c>
      <c r="F199" s="225" t="s">
        <v>509</v>
      </c>
      <c r="G199" s="226" t="s">
        <v>265</v>
      </c>
      <c r="H199" s="227">
        <v>2.42</v>
      </c>
      <c r="I199" s="228"/>
      <c r="J199" s="229">
        <f>ROUND(I199*H199,2)</f>
        <v>0</v>
      </c>
      <c r="K199" s="230"/>
      <c r="L199" s="231"/>
      <c r="M199" s="232" t="s">
        <v>1</v>
      </c>
      <c r="N199" s="233" t="s">
        <v>38</v>
      </c>
      <c r="O199" s="71"/>
      <c r="P199" s="197">
        <f>O199*H199</f>
        <v>0</v>
      </c>
      <c r="Q199" s="197">
        <v>0.0006</v>
      </c>
      <c r="R199" s="197">
        <f>Q199*H199</f>
        <v>0.0014519999999999997</v>
      </c>
      <c r="S199" s="197">
        <v>0</v>
      </c>
      <c r="T199" s="198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199" t="s">
        <v>209</v>
      </c>
      <c r="AT199" s="199" t="s">
        <v>206</v>
      </c>
      <c r="AU199" s="199" t="s">
        <v>82</v>
      </c>
      <c r="AY199" s="17" t="s">
        <v>126</v>
      </c>
      <c r="BE199" s="200">
        <f>IF(N199="základní",J199,0)</f>
        <v>0</v>
      </c>
      <c r="BF199" s="200">
        <f>IF(N199="snížená",J199,0)</f>
        <v>0</v>
      </c>
      <c r="BG199" s="200">
        <f>IF(N199="zákl. přenesená",J199,0)</f>
        <v>0</v>
      </c>
      <c r="BH199" s="200">
        <f>IF(N199="sníž. přenesená",J199,0)</f>
        <v>0</v>
      </c>
      <c r="BI199" s="200">
        <f>IF(N199="nulová",J199,0)</f>
        <v>0</v>
      </c>
      <c r="BJ199" s="17" t="s">
        <v>82</v>
      </c>
      <c r="BK199" s="200">
        <f>ROUND(I199*H199,2)</f>
        <v>0</v>
      </c>
      <c r="BL199" s="17" t="s">
        <v>83</v>
      </c>
      <c r="BM199" s="199" t="s">
        <v>510</v>
      </c>
    </row>
    <row r="200" spans="2:51" s="14" customFormat="1" ht="11.25">
      <c r="B200" s="212"/>
      <c r="C200" s="213"/>
      <c r="D200" s="203" t="s">
        <v>135</v>
      </c>
      <c r="E200" s="213"/>
      <c r="F200" s="215" t="s">
        <v>511</v>
      </c>
      <c r="G200" s="213"/>
      <c r="H200" s="216">
        <v>2.42</v>
      </c>
      <c r="I200" s="217"/>
      <c r="J200" s="213"/>
      <c r="K200" s="213"/>
      <c r="L200" s="218"/>
      <c r="M200" s="219"/>
      <c r="N200" s="220"/>
      <c r="O200" s="220"/>
      <c r="P200" s="220"/>
      <c r="Q200" s="220"/>
      <c r="R200" s="220"/>
      <c r="S200" s="220"/>
      <c r="T200" s="221"/>
      <c r="AT200" s="222" t="s">
        <v>135</v>
      </c>
      <c r="AU200" s="222" t="s">
        <v>82</v>
      </c>
      <c r="AV200" s="14" t="s">
        <v>82</v>
      </c>
      <c r="AW200" s="14" t="s">
        <v>4</v>
      </c>
      <c r="AX200" s="14" t="s">
        <v>80</v>
      </c>
      <c r="AY200" s="222" t="s">
        <v>126</v>
      </c>
    </row>
    <row r="201" spans="1:65" s="2" customFormat="1" ht="24.2" customHeight="1">
      <c r="A201" s="34"/>
      <c r="B201" s="35"/>
      <c r="C201" s="187" t="s">
        <v>326</v>
      </c>
      <c r="D201" s="187" t="s">
        <v>129</v>
      </c>
      <c r="E201" s="188" t="s">
        <v>512</v>
      </c>
      <c r="F201" s="189" t="s">
        <v>513</v>
      </c>
      <c r="G201" s="190" t="s">
        <v>132</v>
      </c>
      <c r="H201" s="191">
        <v>3</v>
      </c>
      <c r="I201" s="192"/>
      <c r="J201" s="193">
        <f>ROUND(I201*H201,2)</f>
        <v>0</v>
      </c>
      <c r="K201" s="194"/>
      <c r="L201" s="39"/>
      <c r="M201" s="195" t="s">
        <v>1</v>
      </c>
      <c r="N201" s="196" t="s">
        <v>38</v>
      </c>
      <c r="O201" s="71"/>
      <c r="P201" s="197">
        <f>O201*H201</f>
        <v>0</v>
      </c>
      <c r="Q201" s="197">
        <v>0</v>
      </c>
      <c r="R201" s="197">
        <f>Q201*H201</f>
        <v>0</v>
      </c>
      <c r="S201" s="197">
        <v>0.166</v>
      </c>
      <c r="T201" s="198">
        <f>S201*H201</f>
        <v>0.498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199" t="s">
        <v>83</v>
      </c>
      <c r="AT201" s="199" t="s">
        <v>129</v>
      </c>
      <c r="AU201" s="199" t="s">
        <v>82</v>
      </c>
      <c r="AY201" s="17" t="s">
        <v>126</v>
      </c>
      <c r="BE201" s="200">
        <f>IF(N201="základní",J201,0)</f>
        <v>0</v>
      </c>
      <c r="BF201" s="200">
        <f>IF(N201="snížená",J201,0)</f>
        <v>0</v>
      </c>
      <c r="BG201" s="200">
        <f>IF(N201="zákl. přenesená",J201,0)</f>
        <v>0</v>
      </c>
      <c r="BH201" s="200">
        <f>IF(N201="sníž. přenesená",J201,0)</f>
        <v>0</v>
      </c>
      <c r="BI201" s="200">
        <f>IF(N201="nulová",J201,0)</f>
        <v>0</v>
      </c>
      <c r="BJ201" s="17" t="s">
        <v>82</v>
      </c>
      <c r="BK201" s="200">
        <f>ROUND(I201*H201,2)</f>
        <v>0</v>
      </c>
      <c r="BL201" s="17" t="s">
        <v>83</v>
      </c>
      <c r="BM201" s="199" t="s">
        <v>514</v>
      </c>
    </row>
    <row r="202" spans="1:65" s="2" customFormat="1" ht="24.2" customHeight="1">
      <c r="A202" s="34"/>
      <c r="B202" s="35"/>
      <c r="C202" s="187" t="s">
        <v>330</v>
      </c>
      <c r="D202" s="187" t="s">
        <v>129</v>
      </c>
      <c r="E202" s="188" t="s">
        <v>515</v>
      </c>
      <c r="F202" s="189" t="s">
        <v>516</v>
      </c>
      <c r="G202" s="190" t="s">
        <v>142</v>
      </c>
      <c r="H202" s="191">
        <v>0.991</v>
      </c>
      <c r="I202" s="192"/>
      <c r="J202" s="193">
        <f>ROUND(I202*H202,2)</f>
        <v>0</v>
      </c>
      <c r="K202" s="194"/>
      <c r="L202" s="39"/>
      <c r="M202" s="195" t="s">
        <v>1</v>
      </c>
      <c r="N202" s="196" t="s">
        <v>38</v>
      </c>
      <c r="O202" s="71"/>
      <c r="P202" s="197">
        <f>O202*H202</f>
        <v>0</v>
      </c>
      <c r="Q202" s="197">
        <v>0</v>
      </c>
      <c r="R202" s="197">
        <f>Q202*H202</f>
        <v>0</v>
      </c>
      <c r="S202" s="197">
        <v>0</v>
      </c>
      <c r="T202" s="198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199" t="s">
        <v>83</v>
      </c>
      <c r="AT202" s="199" t="s">
        <v>129</v>
      </c>
      <c r="AU202" s="199" t="s">
        <v>82</v>
      </c>
      <c r="AY202" s="17" t="s">
        <v>126</v>
      </c>
      <c r="BE202" s="200">
        <f>IF(N202="základní",J202,0)</f>
        <v>0</v>
      </c>
      <c r="BF202" s="200">
        <f>IF(N202="snížená",J202,0)</f>
        <v>0</v>
      </c>
      <c r="BG202" s="200">
        <f>IF(N202="zákl. přenesená",J202,0)</f>
        <v>0</v>
      </c>
      <c r="BH202" s="200">
        <f>IF(N202="sníž. přenesená",J202,0)</f>
        <v>0</v>
      </c>
      <c r="BI202" s="200">
        <f>IF(N202="nulová",J202,0)</f>
        <v>0</v>
      </c>
      <c r="BJ202" s="17" t="s">
        <v>82</v>
      </c>
      <c r="BK202" s="200">
        <f>ROUND(I202*H202,2)</f>
        <v>0</v>
      </c>
      <c r="BL202" s="17" t="s">
        <v>83</v>
      </c>
      <c r="BM202" s="199" t="s">
        <v>517</v>
      </c>
    </row>
    <row r="203" spans="1:65" s="2" customFormat="1" ht="24.2" customHeight="1">
      <c r="A203" s="34"/>
      <c r="B203" s="35"/>
      <c r="C203" s="187" t="s">
        <v>336</v>
      </c>
      <c r="D203" s="187" t="s">
        <v>129</v>
      </c>
      <c r="E203" s="188" t="s">
        <v>518</v>
      </c>
      <c r="F203" s="189" t="s">
        <v>519</v>
      </c>
      <c r="G203" s="190" t="s">
        <v>142</v>
      </c>
      <c r="H203" s="191">
        <v>0.991</v>
      </c>
      <c r="I203" s="192"/>
      <c r="J203" s="193">
        <f>ROUND(I203*H203,2)</f>
        <v>0</v>
      </c>
      <c r="K203" s="194"/>
      <c r="L203" s="39"/>
      <c r="M203" s="195" t="s">
        <v>1</v>
      </c>
      <c r="N203" s="196" t="s">
        <v>38</v>
      </c>
      <c r="O203" s="71"/>
      <c r="P203" s="197">
        <f>O203*H203</f>
        <v>0</v>
      </c>
      <c r="Q203" s="197">
        <v>0</v>
      </c>
      <c r="R203" s="197">
        <f>Q203*H203</f>
        <v>0</v>
      </c>
      <c r="S203" s="197">
        <v>0</v>
      </c>
      <c r="T203" s="198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199" t="s">
        <v>83</v>
      </c>
      <c r="AT203" s="199" t="s">
        <v>129</v>
      </c>
      <c r="AU203" s="199" t="s">
        <v>82</v>
      </c>
      <c r="AY203" s="17" t="s">
        <v>126</v>
      </c>
      <c r="BE203" s="200">
        <f>IF(N203="základní",J203,0)</f>
        <v>0</v>
      </c>
      <c r="BF203" s="200">
        <f>IF(N203="snížená",J203,0)</f>
        <v>0</v>
      </c>
      <c r="BG203" s="200">
        <f>IF(N203="zákl. přenesená",J203,0)</f>
        <v>0</v>
      </c>
      <c r="BH203" s="200">
        <f>IF(N203="sníž. přenesená",J203,0)</f>
        <v>0</v>
      </c>
      <c r="BI203" s="200">
        <f>IF(N203="nulová",J203,0)</f>
        <v>0</v>
      </c>
      <c r="BJ203" s="17" t="s">
        <v>82</v>
      </c>
      <c r="BK203" s="200">
        <f>ROUND(I203*H203,2)</f>
        <v>0</v>
      </c>
      <c r="BL203" s="17" t="s">
        <v>83</v>
      </c>
      <c r="BM203" s="199" t="s">
        <v>520</v>
      </c>
    </row>
    <row r="204" spans="2:63" s="12" customFormat="1" ht="22.9" customHeight="1">
      <c r="B204" s="171"/>
      <c r="C204" s="172"/>
      <c r="D204" s="173" t="s">
        <v>71</v>
      </c>
      <c r="E204" s="185" t="s">
        <v>260</v>
      </c>
      <c r="F204" s="185" t="s">
        <v>261</v>
      </c>
      <c r="G204" s="172"/>
      <c r="H204" s="172"/>
      <c r="I204" s="175"/>
      <c r="J204" s="186">
        <f>BK204</f>
        <v>0</v>
      </c>
      <c r="K204" s="172"/>
      <c r="L204" s="177"/>
      <c r="M204" s="178"/>
      <c r="N204" s="179"/>
      <c r="O204" s="179"/>
      <c r="P204" s="180">
        <f>SUM(P205:P215)</f>
        <v>0</v>
      </c>
      <c r="Q204" s="179"/>
      <c r="R204" s="180">
        <f>SUM(R205:R215)</f>
        <v>0.0037368</v>
      </c>
      <c r="S204" s="179"/>
      <c r="T204" s="181">
        <f>SUM(T205:T215)</f>
        <v>0.17154750000000002</v>
      </c>
      <c r="AR204" s="182" t="s">
        <v>82</v>
      </c>
      <c r="AT204" s="183" t="s">
        <v>71</v>
      </c>
      <c r="AU204" s="183" t="s">
        <v>80</v>
      </c>
      <c r="AY204" s="182" t="s">
        <v>126</v>
      </c>
      <c r="BK204" s="184">
        <f>SUM(BK205:BK215)</f>
        <v>0</v>
      </c>
    </row>
    <row r="205" spans="1:65" s="2" customFormat="1" ht="24.2" customHeight="1">
      <c r="A205" s="34"/>
      <c r="B205" s="35"/>
      <c r="C205" s="187" t="s">
        <v>340</v>
      </c>
      <c r="D205" s="187" t="s">
        <v>129</v>
      </c>
      <c r="E205" s="188" t="s">
        <v>263</v>
      </c>
      <c r="F205" s="189" t="s">
        <v>264</v>
      </c>
      <c r="G205" s="190" t="s">
        <v>265</v>
      </c>
      <c r="H205" s="191">
        <v>17.3</v>
      </c>
      <c r="I205" s="192"/>
      <c r="J205" s="193">
        <f>ROUND(I205*H205,2)</f>
        <v>0</v>
      </c>
      <c r="K205" s="194"/>
      <c r="L205" s="39"/>
      <c r="M205" s="195" t="s">
        <v>1</v>
      </c>
      <c r="N205" s="196" t="s">
        <v>38</v>
      </c>
      <c r="O205" s="71"/>
      <c r="P205" s="197">
        <f>O205*H205</f>
        <v>0</v>
      </c>
      <c r="Q205" s="197">
        <v>0</v>
      </c>
      <c r="R205" s="197">
        <f>Q205*H205</f>
        <v>0</v>
      </c>
      <c r="S205" s="197">
        <v>0.001</v>
      </c>
      <c r="T205" s="198">
        <f>S205*H205</f>
        <v>0.0173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199" t="s">
        <v>83</v>
      </c>
      <c r="AT205" s="199" t="s">
        <v>129</v>
      </c>
      <c r="AU205" s="199" t="s">
        <v>82</v>
      </c>
      <c r="AY205" s="17" t="s">
        <v>126</v>
      </c>
      <c r="BE205" s="200">
        <f>IF(N205="základní",J205,0)</f>
        <v>0</v>
      </c>
      <c r="BF205" s="200">
        <f>IF(N205="snížená",J205,0)</f>
        <v>0</v>
      </c>
      <c r="BG205" s="200">
        <f>IF(N205="zákl. přenesená",J205,0)</f>
        <v>0</v>
      </c>
      <c r="BH205" s="200">
        <f>IF(N205="sníž. přenesená",J205,0)</f>
        <v>0</v>
      </c>
      <c r="BI205" s="200">
        <f>IF(N205="nulová",J205,0)</f>
        <v>0</v>
      </c>
      <c r="BJ205" s="17" t="s">
        <v>82</v>
      </c>
      <c r="BK205" s="200">
        <f>ROUND(I205*H205,2)</f>
        <v>0</v>
      </c>
      <c r="BL205" s="17" t="s">
        <v>83</v>
      </c>
      <c r="BM205" s="199" t="s">
        <v>521</v>
      </c>
    </row>
    <row r="206" spans="2:51" s="13" customFormat="1" ht="11.25">
      <c r="B206" s="201"/>
      <c r="C206" s="202"/>
      <c r="D206" s="203" t="s">
        <v>135</v>
      </c>
      <c r="E206" s="204" t="s">
        <v>1</v>
      </c>
      <c r="F206" s="205" t="s">
        <v>269</v>
      </c>
      <c r="G206" s="202"/>
      <c r="H206" s="204" t="s">
        <v>1</v>
      </c>
      <c r="I206" s="206"/>
      <c r="J206" s="202"/>
      <c r="K206" s="202"/>
      <c r="L206" s="207"/>
      <c r="M206" s="208"/>
      <c r="N206" s="209"/>
      <c r="O206" s="209"/>
      <c r="P206" s="209"/>
      <c r="Q206" s="209"/>
      <c r="R206" s="209"/>
      <c r="S206" s="209"/>
      <c r="T206" s="210"/>
      <c r="AT206" s="211" t="s">
        <v>135</v>
      </c>
      <c r="AU206" s="211" t="s">
        <v>82</v>
      </c>
      <c r="AV206" s="13" t="s">
        <v>80</v>
      </c>
      <c r="AW206" s="13" t="s">
        <v>30</v>
      </c>
      <c r="AX206" s="13" t="s">
        <v>72</v>
      </c>
      <c r="AY206" s="211" t="s">
        <v>126</v>
      </c>
    </row>
    <row r="207" spans="2:51" s="14" customFormat="1" ht="11.25">
      <c r="B207" s="212"/>
      <c r="C207" s="213"/>
      <c r="D207" s="203" t="s">
        <v>135</v>
      </c>
      <c r="E207" s="214" t="s">
        <v>1</v>
      </c>
      <c r="F207" s="215" t="s">
        <v>270</v>
      </c>
      <c r="G207" s="213"/>
      <c r="H207" s="216">
        <v>17.299999999999997</v>
      </c>
      <c r="I207" s="217"/>
      <c r="J207" s="213"/>
      <c r="K207" s="213"/>
      <c r="L207" s="218"/>
      <c r="M207" s="219"/>
      <c r="N207" s="220"/>
      <c r="O207" s="220"/>
      <c r="P207" s="220"/>
      <c r="Q207" s="220"/>
      <c r="R207" s="220"/>
      <c r="S207" s="220"/>
      <c r="T207" s="221"/>
      <c r="AT207" s="222" t="s">
        <v>135</v>
      </c>
      <c r="AU207" s="222" t="s">
        <v>82</v>
      </c>
      <c r="AV207" s="14" t="s">
        <v>82</v>
      </c>
      <c r="AW207" s="14" t="s">
        <v>30</v>
      </c>
      <c r="AX207" s="14" t="s">
        <v>80</v>
      </c>
      <c r="AY207" s="222" t="s">
        <v>126</v>
      </c>
    </row>
    <row r="208" spans="1:65" s="2" customFormat="1" ht="16.5" customHeight="1">
      <c r="A208" s="34"/>
      <c r="B208" s="35"/>
      <c r="C208" s="187" t="s">
        <v>346</v>
      </c>
      <c r="D208" s="187" t="s">
        <v>129</v>
      </c>
      <c r="E208" s="188" t="s">
        <v>273</v>
      </c>
      <c r="F208" s="189" t="s">
        <v>274</v>
      </c>
      <c r="G208" s="190" t="s">
        <v>265</v>
      </c>
      <c r="H208" s="191">
        <v>17.3</v>
      </c>
      <c r="I208" s="192"/>
      <c r="J208" s="193">
        <f>ROUND(I208*H208,2)</f>
        <v>0</v>
      </c>
      <c r="K208" s="194"/>
      <c r="L208" s="39"/>
      <c r="M208" s="195" t="s">
        <v>1</v>
      </c>
      <c r="N208" s="196" t="s">
        <v>38</v>
      </c>
      <c r="O208" s="71"/>
      <c r="P208" s="197">
        <f>O208*H208</f>
        <v>0</v>
      </c>
      <c r="Q208" s="197">
        <v>0</v>
      </c>
      <c r="R208" s="197">
        <f>Q208*H208</f>
        <v>0</v>
      </c>
      <c r="S208" s="197">
        <v>0</v>
      </c>
      <c r="T208" s="198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199" t="s">
        <v>83</v>
      </c>
      <c r="AT208" s="199" t="s">
        <v>129</v>
      </c>
      <c r="AU208" s="199" t="s">
        <v>82</v>
      </c>
      <c r="AY208" s="17" t="s">
        <v>126</v>
      </c>
      <c r="BE208" s="200">
        <f>IF(N208="základní",J208,0)</f>
        <v>0</v>
      </c>
      <c r="BF208" s="200">
        <f>IF(N208="snížená",J208,0)</f>
        <v>0</v>
      </c>
      <c r="BG208" s="200">
        <f>IF(N208="zákl. přenesená",J208,0)</f>
        <v>0</v>
      </c>
      <c r="BH208" s="200">
        <f>IF(N208="sníž. přenesená",J208,0)</f>
        <v>0</v>
      </c>
      <c r="BI208" s="200">
        <f>IF(N208="nulová",J208,0)</f>
        <v>0</v>
      </c>
      <c r="BJ208" s="17" t="s">
        <v>82</v>
      </c>
      <c r="BK208" s="200">
        <f>ROUND(I208*H208,2)</f>
        <v>0</v>
      </c>
      <c r="BL208" s="17" t="s">
        <v>83</v>
      </c>
      <c r="BM208" s="199" t="s">
        <v>522</v>
      </c>
    </row>
    <row r="209" spans="1:65" s="2" customFormat="1" ht="16.5" customHeight="1">
      <c r="A209" s="34"/>
      <c r="B209" s="35"/>
      <c r="C209" s="223" t="s">
        <v>350</v>
      </c>
      <c r="D209" s="223" t="s">
        <v>206</v>
      </c>
      <c r="E209" s="224" t="s">
        <v>277</v>
      </c>
      <c r="F209" s="225" t="s">
        <v>278</v>
      </c>
      <c r="G209" s="226" t="s">
        <v>265</v>
      </c>
      <c r="H209" s="227">
        <v>18.684</v>
      </c>
      <c r="I209" s="228"/>
      <c r="J209" s="229">
        <f>ROUND(I209*H209,2)</f>
        <v>0</v>
      </c>
      <c r="K209" s="230"/>
      <c r="L209" s="231"/>
      <c r="M209" s="232" t="s">
        <v>1</v>
      </c>
      <c r="N209" s="233" t="s">
        <v>38</v>
      </c>
      <c r="O209" s="71"/>
      <c r="P209" s="197">
        <f>O209*H209</f>
        <v>0</v>
      </c>
      <c r="Q209" s="197">
        <v>0.0002</v>
      </c>
      <c r="R209" s="197">
        <f>Q209*H209</f>
        <v>0.0037368</v>
      </c>
      <c r="S209" s="197">
        <v>0</v>
      </c>
      <c r="T209" s="198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199" t="s">
        <v>209</v>
      </c>
      <c r="AT209" s="199" t="s">
        <v>206</v>
      </c>
      <c r="AU209" s="199" t="s">
        <v>82</v>
      </c>
      <c r="AY209" s="17" t="s">
        <v>126</v>
      </c>
      <c r="BE209" s="200">
        <f>IF(N209="základní",J209,0)</f>
        <v>0</v>
      </c>
      <c r="BF209" s="200">
        <f>IF(N209="snížená",J209,0)</f>
        <v>0</v>
      </c>
      <c r="BG209" s="200">
        <f>IF(N209="zákl. přenesená",J209,0)</f>
        <v>0</v>
      </c>
      <c r="BH209" s="200">
        <f>IF(N209="sníž. přenesená",J209,0)</f>
        <v>0</v>
      </c>
      <c r="BI209" s="200">
        <f>IF(N209="nulová",J209,0)</f>
        <v>0</v>
      </c>
      <c r="BJ209" s="17" t="s">
        <v>82</v>
      </c>
      <c r="BK209" s="200">
        <f>ROUND(I209*H209,2)</f>
        <v>0</v>
      </c>
      <c r="BL209" s="17" t="s">
        <v>83</v>
      </c>
      <c r="BM209" s="199" t="s">
        <v>523</v>
      </c>
    </row>
    <row r="210" spans="2:51" s="14" customFormat="1" ht="11.25">
      <c r="B210" s="212"/>
      <c r="C210" s="213"/>
      <c r="D210" s="203" t="s">
        <v>135</v>
      </c>
      <c r="E210" s="213"/>
      <c r="F210" s="215" t="s">
        <v>524</v>
      </c>
      <c r="G210" s="213"/>
      <c r="H210" s="216">
        <v>18.684</v>
      </c>
      <c r="I210" s="217"/>
      <c r="J210" s="213"/>
      <c r="K210" s="213"/>
      <c r="L210" s="218"/>
      <c r="M210" s="219"/>
      <c r="N210" s="220"/>
      <c r="O210" s="220"/>
      <c r="P210" s="220"/>
      <c r="Q210" s="220"/>
      <c r="R210" s="220"/>
      <c r="S210" s="220"/>
      <c r="T210" s="221"/>
      <c r="AT210" s="222" t="s">
        <v>135</v>
      </c>
      <c r="AU210" s="222" t="s">
        <v>82</v>
      </c>
      <c r="AV210" s="14" t="s">
        <v>82</v>
      </c>
      <c r="AW210" s="14" t="s">
        <v>4</v>
      </c>
      <c r="AX210" s="14" t="s">
        <v>80</v>
      </c>
      <c r="AY210" s="222" t="s">
        <v>126</v>
      </c>
    </row>
    <row r="211" spans="1:65" s="2" customFormat="1" ht="16.5" customHeight="1">
      <c r="A211" s="34"/>
      <c r="B211" s="35"/>
      <c r="C211" s="187" t="s">
        <v>356</v>
      </c>
      <c r="D211" s="187" t="s">
        <v>129</v>
      </c>
      <c r="E211" s="188" t="s">
        <v>282</v>
      </c>
      <c r="F211" s="189" t="s">
        <v>283</v>
      </c>
      <c r="G211" s="190" t="s">
        <v>284</v>
      </c>
      <c r="H211" s="191">
        <v>21.725</v>
      </c>
      <c r="I211" s="192"/>
      <c r="J211" s="193">
        <f>ROUND(I211*H211,2)</f>
        <v>0</v>
      </c>
      <c r="K211" s="194"/>
      <c r="L211" s="39"/>
      <c r="M211" s="195" t="s">
        <v>1</v>
      </c>
      <c r="N211" s="196" t="s">
        <v>38</v>
      </c>
      <c r="O211" s="71"/>
      <c r="P211" s="197">
        <f>O211*H211</f>
        <v>0</v>
      </c>
      <c r="Q211" s="197">
        <v>0</v>
      </c>
      <c r="R211" s="197">
        <f>Q211*H211</f>
        <v>0</v>
      </c>
      <c r="S211" s="197">
        <v>0.0071</v>
      </c>
      <c r="T211" s="198">
        <f>S211*H211</f>
        <v>0.1542475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199" t="s">
        <v>83</v>
      </c>
      <c r="AT211" s="199" t="s">
        <v>129</v>
      </c>
      <c r="AU211" s="199" t="s">
        <v>82</v>
      </c>
      <c r="AY211" s="17" t="s">
        <v>126</v>
      </c>
      <c r="BE211" s="200">
        <f>IF(N211="základní",J211,0)</f>
        <v>0</v>
      </c>
      <c r="BF211" s="200">
        <f>IF(N211="snížená",J211,0)</f>
        <v>0</v>
      </c>
      <c r="BG211" s="200">
        <f>IF(N211="zákl. přenesená",J211,0)</f>
        <v>0</v>
      </c>
      <c r="BH211" s="200">
        <f>IF(N211="sníž. přenesená",J211,0)</f>
        <v>0</v>
      </c>
      <c r="BI211" s="200">
        <f>IF(N211="nulová",J211,0)</f>
        <v>0</v>
      </c>
      <c r="BJ211" s="17" t="s">
        <v>82</v>
      </c>
      <c r="BK211" s="200">
        <f>ROUND(I211*H211,2)</f>
        <v>0</v>
      </c>
      <c r="BL211" s="17" t="s">
        <v>83</v>
      </c>
      <c r="BM211" s="199" t="s">
        <v>525</v>
      </c>
    </row>
    <row r="212" spans="2:51" s="13" customFormat="1" ht="11.25">
      <c r="B212" s="201"/>
      <c r="C212" s="202"/>
      <c r="D212" s="203" t="s">
        <v>135</v>
      </c>
      <c r="E212" s="204" t="s">
        <v>1</v>
      </c>
      <c r="F212" s="205" t="s">
        <v>269</v>
      </c>
      <c r="G212" s="202"/>
      <c r="H212" s="204" t="s">
        <v>1</v>
      </c>
      <c r="I212" s="206"/>
      <c r="J212" s="202"/>
      <c r="K212" s="202"/>
      <c r="L212" s="207"/>
      <c r="M212" s="208"/>
      <c r="N212" s="209"/>
      <c r="O212" s="209"/>
      <c r="P212" s="209"/>
      <c r="Q212" s="209"/>
      <c r="R212" s="209"/>
      <c r="S212" s="209"/>
      <c r="T212" s="210"/>
      <c r="AT212" s="211" t="s">
        <v>135</v>
      </c>
      <c r="AU212" s="211" t="s">
        <v>82</v>
      </c>
      <c r="AV212" s="13" t="s">
        <v>80</v>
      </c>
      <c r="AW212" s="13" t="s">
        <v>30</v>
      </c>
      <c r="AX212" s="13" t="s">
        <v>72</v>
      </c>
      <c r="AY212" s="211" t="s">
        <v>126</v>
      </c>
    </row>
    <row r="213" spans="2:51" s="14" customFormat="1" ht="11.25">
      <c r="B213" s="212"/>
      <c r="C213" s="213"/>
      <c r="D213" s="203" t="s">
        <v>135</v>
      </c>
      <c r="E213" s="214" t="s">
        <v>1</v>
      </c>
      <c r="F213" s="215" t="s">
        <v>287</v>
      </c>
      <c r="G213" s="213"/>
      <c r="H213" s="216">
        <v>21.725</v>
      </c>
      <c r="I213" s="217"/>
      <c r="J213" s="213"/>
      <c r="K213" s="213"/>
      <c r="L213" s="218"/>
      <c r="M213" s="219"/>
      <c r="N213" s="220"/>
      <c r="O213" s="220"/>
      <c r="P213" s="220"/>
      <c r="Q213" s="220"/>
      <c r="R213" s="220"/>
      <c r="S213" s="220"/>
      <c r="T213" s="221"/>
      <c r="AT213" s="222" t="s">
        <v>135</v>
      </c>
      <c r="AU213" s="222" t="s">
        <v>82</v>
      </c>
      <c r="AV213" s="14" t="s">
        <v>82</v>
      </c>
      <c r="AW213" s="14" t="s">
        <v>30</v>
      </c>
      <c r="AX213" s="14" t="s">
        <v>80</v>
      </c>
      <c r="AY213" s="222" t="s">
        <v>126</v>
      </c>
    </row>
    <row r="214" spans="1:65" s="2" customFormat="1" ht="24.2" customHeight="1">
      <c r="A214" s="34"/>
      <c r="B214" s="35"/>
      <c r="C214" s="187" t="s">
        <v>360</v>
      </c>
      <c r="D214" s="187" t="s">
        <v>129</v>
      </c>
      <c r="E214" s="188" t="s">
        <v>526</v>
      </c>
      <c r="F214" s="189" t="s">
        <v>527</v>
      </c>
      <c r="G214" s="190" t="s">
        <v>142</v>
      </c>
      <c r="H214" s="191">
        <v>0.004</v>
      </c>
      <c r="I214" s="192"/>
      <c r="J214" s="193">
        <f>ROUND(I214*H214,2)</f>
        <v>0</v>
      </c>
      <c r="K214" s="194"/>
      <c r="L214" s="39"/>
      <c r="M214" s="195" t="s">
        <v>1</v>
      </c>
      <c r="N214" s="196" t="s">
        <v>38</v>
      </c>
      <c r="O214" s="71"/>
      <c r="P214" s="197">
        <f>O214*H214</f>
        <v>0</v>
      </c>
      <c r="Q214" s="197">
        <v>0</v>
      </c>
      <c r="R214" s="197">
        <f>Q214*H214</f>
        <v>0</v>
      </c>
      <c r="S214" s="197">
        <v>0</v>
      </c>
      <c r="T214" s="198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199" t="s">
        <v>83</v>
      </c>
      <c r="AT214" s="199" t="s">
        <v>129</v>
      </c>
      <c r="AU214" s="199" t="s">
        <v>82</v>
      </c>
      <c r="AY214" s="17" t="s">
        <v>126</v>
      </c>
      <c r="BE214" s="200">
        <f>IF(N214="základní",J214,0)</f>
        <v>0</v>
      </c>
      <c r="BF214" s="200">
        <f>IF(N214="snížená",J214,0)</f>
        <v>0</v>
      </c>
      <c r="BG214" s="200">
        <f>IF(N214="zákl. přenesená",J214,0)</f>
        <v>0</v>
      </c>
      <c r="BH214" s="200">
        <f>IF(N214="sníž. přenesená",J214,0)</f>
        <v>0</v>
      </c>
      <c r="BI214" s="200">
        <f>IF(N214="nulová",J214,0)</f>
        <v>0</v>
      </c>
      <c r="BJ214" s="17" t="s">
        <v>82</v>
      </c>
      <c r="BK214" s="200">
        <f>ROUND(I214*H214,2)</f>
        <v>0</v>
      </c>
      <c r="BL214" s="17" t="s">
        <v>83</v>
      </c>
      <c r="BM214" s="199" t="s">
        <v>528</v>
      </c>
    </row>
    <row r="215" spans="1:65" s="2" customFormat="1" ht="24.2" customHeight="1">
      <c r="A215" s="34"/>
      <c r="B215" s="35"/>
      <c r="C215" s="187" t="s">
        <v>364</v>
      </c>
      <c r="D215" s="187" t="s">
        <v>129</v>
      </c>
      <c r="E215" s="188" t="s">
        <v>292</v>
      </c>
      <c r="F215" s="189" t="s">
        <v>293</v>
      </c>
      <c r="G215" s="190" t="s">
        <v>142</v>
      </c>
      <c r="H215" s="191">
        <v>0.004</v>
      </c>
      <c r="I215" s="192"/>
      <c r="J215" s="193">
        <f>ROUND(I215*H215,2)</f>
        <v>0</v>
      </c>
      <c r="K215" s="194"/>
      <c r="L215" s="39"/>
      <c r="M215" s="195" t="s">
        <v>1</v>
      </c>
      <c r="N215" s="196" t="s">
        <v>38</v>
      </c>
      <c r="O215" s="71"/>
      <c r="P215" s="197">
        <f>O215*H215</f>
        <v>0</v>
      </c>
      <c r="Q215" s="197">
        <v>0</v>
      </c>
      <c r="R215" s="197">
        <f>Q215*H215</f>
        <v>0</v>
      </c>
      <c r="S215" s="197">
        <v>0</v>
      </c>
      <c r="T215" s="198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199" t="s">
        <v>83</v>
      </c>
      <c r="AT215" s="199" t="s">
        <v>129</v>
      </c>
      <c r="AU215" s="199" t="s">
        <v>82</v>
      </c>
      <c r="AY215" s="17" t="s">
        <v>126</v>
      </c>
      <c r="BE215" s="200">
        <f>IF(N215="základní",J215,0)</f>
        <v>0</v>
      </c>
      <c r="BF215" s="200">
        <f>IF(N215="snížená",J215,0)</f>
        <v>0</v>
      </c>
      <c r="BG215" s="200">
        <f>IF(N215="zákl. přenesená",J215,0)</f>
        <v>0</v>
      </c>
      <c r="BH215" s="200">
        <f>IF(N215="sníž. přenesená",J215,0)</f>
        <v>0</v>
      </c>
      <c r="BI215" s="200">
        <f>IF(N215="nulová",J215,0)</f>
        <v>0</v>
      </c>
      <c r="BJ215" s="17" t="s">
        <v>82</v>
      </c>
      <c r="BK215" s="200">
        <f>ROUND(I215*H215,2)</f>
        <v>0</v>
      </c>
      <c r="BL215" s="17" t="s">
        <v>83</v>
      </c>
      <c r="BM215" s="199" t="s">
        <v>529</v>
      </c>
    </row>
    <row r="216" spans="2:63" s="12" customFormat="1" ht="22.9" customHeight="1">
      <c r="B216" s="171"/>
      <c r="C216" s="172"/>
      <c r="D216" s="173" t="s">
        <v>71</v>
      </c>
      <c r="E216" s="185" t="s">
        <v>295</v>
      </c>
      <c r="F216" s="185" t="s">
        <v>296</v>
      </c>
      <c r="G216" s="172"/>
      <c r="H216" s="172"/>
      <c r="I216" s="175"/>
      <c r="J216" s="186">
        <f>BK216</f>
        <v>0</v>
      </c>
      <c r="K216" s="172"/>
      <c r="L216" s="177"/>
      <c r="M216" s="178"/>
      <c r="N216" s="179"/>
      <c r="O216" s="179"/>
      <c r="P216" s="180">
        <f>SUM(P217:P228)</f>
        <v>0</v>
      </c>
      <c r="Q216" s="179"/>
      <c r="R216" s="180">
        <f>SUM(R217:R228)</f>
        <v>0.156421</v>
      </c>
      <c r="S216" s="179"/>
      <c r="T216" s="181">
        <f>SUM(T217:T228)</f>
        <v>0</v>
      </c>
      <c r="AR216" s="182" t="s">
        <v>82</v>
      </c>
      <c r="AT216" s="183" t="s">
        <v>71</v>
      </c>
      <c r="AU216" s="183" t="s">
        <v>80</v>
      </c>
      <c r="AY216" s="182" t="s">
        <v>126</v>
      </c>
      <c r="BK216" s="184">
        <f>SUM(BK217:BK228)</f>
        <v>0</v>
      </c>
    </row>
    <row r="217" spans="1:65" s="2" customFormat="1" ht="24.2" customHeight="1">
      <c r="A217" s="34"/>
      <c r="B217" s="35"/>
      <c r="C217" s="187" t="s">
        <v>373</v>
      </c>
      <c r="D217" s="187" t="s">
        <v>129</v>
      </c>
      <c r="E217" s="188" t="s">
        <v>298</v>
      </c>
      <c r="F217" s="189" t="s">
        <v>299</v>
      </c>
      <c r="G217" s="190" t="s">
        <v>284</v>
      </c>
      <c r="H217" s="191">
        <v>21.725</v>
      </c>
      <c r="I217" s="192"/>
      <c r="J217" s="193">
        <f aca="true" t="shared" si="10" ref="J217:J222">ROUND(I217*H217,2)</f>
        <v>0</v>
      </c>
      <c r="K217" s="194"/>
      <c r="L217" s="39"/>
      <c r="M217" s="195" t="s">
        <v>1</v>
      </c>
      <c r="N217" s="196" t="s">
        <v>38</v>
      </c>
      <c r="O217" s="71"/>
      <c r="P217" s="197">
        <f aca="true" t="shared" si="11" ref="P217:P222">O217*H217</f>
        <v>0</v>
      </c>
      <c r="Q217" s="197">
        <v>0</v>
      </c>
      <c r="R217" s="197">
        <f aca="true" t="shared" si="12" ref="R217:R222">Q217*H217</f>
        <v>0</v>
      </c>
      <c r="S217" s="197">
        <v>0</v>
      </c>
      <c r="T217" s="198">
        <f aca="true" t="shared" si="13" ref="T217:T222">S217*H217</f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199" t="s">
        <v>133</v>
      </c>
      <c r="AT217" s="199" t="s">
        <v>129</v>
      </c>
      <c r="AU217" s="199" t="s">
        <v>82</v>
      </c>
      <c r="AY217" s="17" t="s">
        <v>126</v>
      </c>
      <c r="BE217" s="200">
        <f aca="true" t="shared" si="14" ref="BE217:BE222">IF(N217="základní",J217,0)</f>
        <v>0</v>
      </c>
      <c r="BF217" s="200">
        <f aca="true" t="shared" si="15" ref="BF217:BF222">IF(N217="snížená",J217,0)</f>
        <v>0</v>
      </c>
      <c r="BG217" s="200">
        <f aca="true" t="shared" si="16" ref="BG217:BG222">IF(N217="zákl. přenesená",J217,0)</f>
        <v>0</v>
      </c>
      <c r="BH217" s="200">
        <f aca="true" t="shared" si="17" ref="BH217:BH222">IF(N217="sníž. přenesená",J217,0)</f>
        <v>0</v>
      </c>
      <c r="BI217" s="200">
        <f aca="true" t="shared" si="18" ref="BI217:BI222">IF(N217="nulová",J217,0)</f>
        <v>0</v>
      </c>
      <c r="BJ217" s="17" t="s">
        <v>82</v>
      </c>
      <c r="BK217" s="200">
        <f aca="true" t="shared" si="19" ref="BK217:BK222">ROUND(I217*H217,2)</f>
        <v>0</v>
      </c>
      <c r="BL217" s="17" t="s">
        <v>133</v>
      </c>
      <c r="BM217" s="199" t="s">
        <v>530</v>
      </c>
    </row>
    <row r="218" spans="1:65" s="2" customFormat="1" ht="24.2" customHeight="1">
      <c r="A218" s="34"/>
      <c r="B218" s="35"/>
      <c r="C218" s="187" t="s">
        <v>378</v>
      </c>
      <c r="D218" s="187" t="s">
        <v>129</v>
      </c>
      <c r="E218" s="188" t="s">
        <v>302</v>
      </c>
      <c r="F218" s="189" t="s">
        <v>303</v>
      </c>
      <c r="G218" s="190" t="s">
        <v>284</v>
      </c>
      <c r="H218" s="191">
        <v>21.725</v>
      </c>
      <c r="I218" s="192"/>
      <c r="J218" s="193">
        <f t="shared" si="10"/>
        <v>0</v>
      </c>
      <c r="K218" s="194"/>
      <c r="L218" s="39"/>
      <c r="M218" s="195" t="s">
        <v>1</v>
      </c>
      <c r="N218" s="196" t="s">
        <v>38</v>
      </c>
      <c r="O218" s="71"/>
      <c r="P218" s="197">
        <f t="shared" si="11"/>
        <v>0</v>
      </c>
      <c r="Q218" s="197">
        <v>0</v>
      </c>
      <c r="R218" s="197">
        <f t="shared" si="12"/>
        <v>0</v>
      </c>
      <c r="S218" s="197">
        <v>0</v>
      </c>
      <c r="T218" s="198">
        <f t="shared" si="13"/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199" t="s">
        <v>83</v>
      </c>
      <c r="AT218" s="199" t="s">
        <v>129</v>
      </c>
      <c r="AU218" s="199" t="s">
        <v>82</v>
      </c>
      <c r="AY218" s="17" t="s">
        <v>126</v>
      </c>
      <c r="BE218" s="200">
        <f t="shared" si="14"/>
        <v>0</v>
      </c>
      <c r="BF218" s="200">
        <f t="shared" si="15"/>
        <v>0</v>
      </c>
      <c r="BG218" s="200">
        <f t="shared" si="16"/>
        <v>0</v>
      </c>
      <c r="BH218" s="200">
        <f t="shared" si="17"/>
        <v>0</v>
      </c>
      <c r="BI218" s="200">
        <f t="shared" si="18"/>
        <v>0</v>
      </c>
      <c r="BJ218" s="17" t="s">
        <v>82</v>
      </c>
      <c r="BK218" s="200">
        <f t="shared" si="19"/>
        <v>0</v>
      </c>
      <c r="BL218" s="17" t="s">
        <v>83</v>
      </c>
      <c r="BM218" s="199" t="s">
        <v>531</v>
      </c>
    </row>
    <row r="219" spans="1:65" s="2" customFormat="1" ht="16.5" customHeight="1">
      <c r="A219" s="34"/>
      <c r="B219" s="35"/>
      <c r="C219" s="187" t="s">
        <v>382</v>
      </c>
      <c r="D219" s="187" t="s">
        <v>129</v>
      </c>
      <c r="E219" s="188" t="s">
        <v>306</v>
      </c>
      <c r="F219" s="189" t="s">
        <v>307</v>
      </c>
      <c r="G219" s="190" t="s">
        <v>284</v>
      </c>
      <c r="H219" s="191">
        <v>21.725</v>
      </c>
      <c r="I219" s="192"/>
      <c r="J219" s="193">
        <f t="shared" si="10"/>
        <v>0</v>
      </c>
      <c r="K219" s="194"/>
      <c r="L219" s="39"/>
      <c r="M219" s="195" t="s">
        <v>1</v>
      </c>
      <c r="N219" s="196" t="s">
        <v>38</v>
      </c>
      <c r="O219" s="71"/>
      <c r="P219" s="197">
        <f t="shared" si="11"/>
        <v>0</v>
      </c>
      <c r="Q219" s="197">
        <v>0</v>
      </c>
      <c r="R219" s="197">
        <f t="shared" si="12"/>
        <v>0</v>
      </c>
      <c r="S219" s="197">
        <v>0</v>
      </c>
      <c r="T219" s="198">
        <f t="shared" si="13"/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199" t="s">
        <v>83</v>
      </c>
      <c r="AT219" s="199" t="s">
        <v>129</v>
      </c>
      <c r="AU219" s="199" t="s">
        <v>82</v>
      </c>
      <c r="AY219" s="17" t="s">
        <v>126</v>
      </c>
      <c r="BE219" s="200">
        <f t="shared" si="14"/>
        <v>0</v>
      </c>
      <c r="BF219" s="200">
        <f t="shared" si="15"/>
        <v>0</v>
      </c>
      <c r="BG219" s="200">
        <f t="shared" si="16"/>
        <v>0</v>
      </c>
      <c r="BH219" s="200">
        <f t="shared" si="17"/>
        <v>0</v>
      </c>
      <c r="BI219" s="200">
        <f t="shared" si="18"/>
        <v>0</v>
      </c>
      <c r="BJ219" s="17" t="s">
        <v>82</v>
      </c>
      <c r="BK219" s="200">
        <f t="shared" si="19"/>
        <v>0</v>
      </c>
      <c r="BL219" s="17" t="s">
        <v>83</v>
      </c>
      <c r="BM219" s="199" t="s">
        <v>532</v>
      </c>
    </row>
    <row r="220" spans="1:65" s="2" customFormat="1" ht="24.2" customHeight="1">
      <c r="A220" s="34"/>
      <c r="B220" s="35"/>
      <c r="C220" s="187" t="s">
        <v>387</v>
      </c>
      <c r="D220" s="187" t="s">
        <v>129</v>
      </c>
      <c r="E220" s="188" t="s">
        <v>310</v>
      </c>
      <c r="F220" s="189" t="s">
        <v>311</v>
      </c>
      <c r="G220" s="190" t="s">
        <v>284</v>
      </c>
      <c r="H220" s="191">
        <v>21.725</v>
      </c>
      <c r="I220" s="192"/>
      <c r="J220" s="193">
        <f t="shared" si="10"/>
        <v>0</v>
      </c>
      <c r="K220" s="194"/>
      <c r="L220" s="39"/>
      <c r="M220" s="195" t="s">
        <v>1</v>
      </c>
      <c r="N220" s="196" t="s">
        <v>38</v>
      </c>
      <c r="O220" s="71"/>
      <c r="P220" s="197">
        <f t="shared" si="11"/>
        <v>0</v>
      </c>
      <c r="Q220" s="197">
        <v>0.0002</v>
      </c>
      <c r="R220" s="197">
        <f t="shared" si="12"/>
        <v>0.004345000000000001</v>
      </c>
      <c r="S220" s="197">
        <v>0</v>
      </c>
      <c r="T220" s="198">
        <f t="shared" si="13"/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199" t="s">
        <v>83</v>
      </c>
      <c r="AT220" s="199" t="s">
        <v>129</v>
      </c>
      <c r="AU220" s="199" t="s">
        <v>82</v>
      </c>
      <c r="AY220" s="17" t="s">
        <v>126</v>
      </c>
      <c r="BE220" s="200">
        <f t="shared" si="14"/>
        <v>0</v>
      </c>
      <c r="BF220" s="200">
        <f t="shared" si="15"/>
        <v>0</v>
      </c>
      <c r="BG220" s="200">
        <f t="shared" si="16"/>
        <v>0</v>
      </c>
      <c r="BH220" s="200">
        <f t="shared" si="17"/>
        <v>0</v>
      </c>
      <c r="BI220" s="200">
        <f t="shared" si="18"/>
        <v>0</v>
      </c>
      <c r="BJ220" s="17" t="s">
        <v>82</v>
      </c>
      <c r="BK220" s="200">
        <f t="shared" si="19"/>
        <v>0</v>
      </c>
      <c r="BL220" s="17" t="s">
        <v>83</v>
      </c>
      <c r="BM220" s="199" t="s">
        <v>533</v>
      </c>
    </row>
    <row r="221" spans="1:65" s="2" customFormat="1" ht="33" customHeight="1">
      <c r="A221" s="34"/>
      <c r="B221" s="35"/>
      <c r="C221" s="187" t="s">
        <v>391</v>
      </c>
      <c r="D221" s="187" t="s">
        <v>129</v>
      </c>
      <c r="E221" s="188" t="s">
        <v>314</v>
      </c>
      <c r="F221" s="189" t="s">
        <v>315</v>
      </c>
      <c r="G221" s="190" t="s">
        <v>284</v>
      </c>
      <c r="H221" s="191">
        <v>21.725</v>
      </c>
      <c r="I221" s="192"/>
      <c r="J221" s="193">
        <f t="shared" si="10"/>
        <v>0</v>
      </c>
      <c r="K221" s="194"/>
      <c r="L221" s="39"/>
      <c r="M221" s="195" t="s">
        <v>1</v>
      </c>
      <c r="N221" s="196" t="s">
        <v>38</v>
      </c>
      <c r="O221" s="71"/>
      <c r="P221" s="197">
        <f t="shared" si="11"/>
        <v>0</v>
      </c>
      <c r="Q221" s="197">
        <v>0.0045</v>
      </c>
      <c r="R221" s="197">
        <f t="shared" si="12"/>
        <v>0.0977625</v>
      </c>
      <c r="S221" s="197">
        <v>0</v>
      </c>
      <c r="T221" s="198">
        <f t="shared" si="13"/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199" t="s">
        <v>83</v>
      </c>
      <c r="AT221" s="199" t="s">
        <v>129</v>
      </c>
      <c r="AU221" s="199" t="s">
        <v>82</v>
      </c>
      <c r="AY221" s="17" t="s">
        <v>126</v>
      </c>
      <c r="BE221" s="200">
        <f t="shared" si="14"/>
        <v>0</v>
      </c>
      <c r="BF221" s="200">
        <f t="shared" si="15"/>
        <v>0</v>
      </c>
      <c r="BG221" s="200">
        <f t="shared" si="16"/>
        <v>0</v>
      </c>
      <c r="BH221" s="200">
        <f t="shared" si="17"/>
        <v>0</v>
      </c>
      <c r="BI221" s="200">
        <f t="shared" si="18"/>
        <v>0</v>
      </c>
      <c r="BJ221" s="17" t="s">
        <v>82</v>
      </c>
      <c r="BK221" s="200">
        <f t="shared" si="19"/>
        <v>0</v>
      </c>
      <c r="BL221" s="17" t="s">
        <v>83</v>
      </c>
      <c r="BM221" s="199" t="s">
        <v>534</v>
      </c>
    </row>
    <row r="222" spans="1:65" s="2" customFormat="1" ht="16.5" customHeight="1">
      <c r="A222" s="34"/>
      <c r="B222" s="35"/>
      <c r="C222" s="187" t="s">
        <v>403</v>
      </c>
      <c r="D222" s="187" t="s">
        <v>129</v>
      </c>
      <c r="E222" s="188" t="s">
        <v>318</v>
      </c>
      <c r="F222" s="189" t="s">
        <v>319</v>
      </c>
      <c r="G222" s="190" t="s">
        <v>284</v>
      </c>
      <c r="H222" s="191">
        <v>21.725</v>
      </c>
      <c r="I222" s="192"/>
      <c r="J222" s="193">
        <f t="shared" si="10"/>
        <v>0</v>
      </c>
      <c r="K222" s="194"/>
      <c r="L222" s="39"/>
      <c r="M222" s="195" t="s">
        <v>1</v>
      </c>
      <c r="N222" s="196" t="s">
        <v>38</v>
      </c>
      <c r="O222" s="71"/>
      <c r="P222" s="197">
        <f t="shared" si="11"/>
        <v>0</v>
      </c>
      <c r="Q222" s="197">
        <v>0.0003</v>
      </c>
      <c r="R222" s="197">
        <f t="shared" si="12"/>
        <v>0.0065175</v>
      </c>
      <c r="S222" s="197">
        <v>0</v>
      </c>
      <c r="T222" s="198">
        <f t="shared" si="13"/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199" t="s">
        <v>83</v>
      </c>
      <c r="AT222" s="199" t="s">
        <v>129</v>
      </c>
      <c r="AU222" s="199" t="s">
        <v>82</v>
      </c>
      <c r="AY222" s="17" t="s">
        <v>126</v>
      </c>
      <c r="BE222" s="200">
        <f t="shared" si="14"/>
        <v>0</v>
      </c>
      <c r="BF222" s="200">
        <f t="shared" si="15"/>
        <v>0</v>
      </c>
      <c r="BG222" s="200">
        <f t="shared" si="16"/>
        <v>0</v>
      </c>
      <c r="BH222" s="200">
        <f t="shared" si="17"/>
        <v>0</v>
      </c>
      <c r="BI222" s="200">
        <f t="shared" si="18"/>
        <v>0</v>
      </c>
      <c r="BJ222" s="17" t="s">
        <v>82</v>
      </c>
      <c r="BK222" s="200">
        <f t="shared" si="19"/>
        <v>0</v>
      </c>
      <c r="BL222" s="17" t="s">
        <v>83</v>
      </c>
      <c r="BM222" s="199" t="s">
        <v>535</v>
      </c>
    </row>
    <row r="223" spans="2:51" s="13" customFormat="1" ht="11.25">
      <c r="B223" s="201"/>
      <c r="C223" s="202"/>
      <c r="D223" s="203" t="s">
        <v>135</v>
      </c>
      <c r="E223" s="204" t="s">
        <v>1</v>
      </c>
      <c r="F223" s="205" t="s">
        <v>269</v>
      </c>
      <c r="G223" s="202"/>
      <c r="H223" s="204" t="s">
        <v>1</v>
      </c>
      <c r="I223" s="206"/>
      <c r="J223" s="202"/>
      <c r="K223" s="202"/>
      <c r="L223" s="207"/>
      <c r="M223" s="208"/>
      <c r="N223" s="209"/>
      <c r="O223" s="209"/>
      <c r="P223" s="209"/>
      <c r="Q223" s="209"/>
      <c r="R223" s="209"/>
      <c r="S223" s="209"/>
      <c r="T223" s="210"/>
      <c r="AT223" s="211" t="s">
        <v>135</v>
      </c>
      <c r="AU223" s="211" t="s">
        <v>82</v>
      </c>
      <c r="AV223" s="13" t="s">
        <v>80</v>
      </c>
      <c r="AW223" s="13" t="s">
        <v>30</v>
      </c>
      <c r="AX223" s="13" t="s">
        <v>72</v>
      </c>
      <c r="AY223" s="211" t="s">
        <v>126</v>
      </c>
    </row>
    <row r="224" spans="2:51" s="14" customFormat="1" ht="11.25">
      <c r="B224" s="212"/>
      <c r="C224" s="213"/>
      <c r="D224" s="203" t="s">
        <v>135</v>
      </c>
      <c r="E224" s="214" t="s">
        <v>1</v>
      </c>
      <c r="F224" s="215" t="s">
        <v>287</v>
      </c>
      <c r="G224" s="213"/>
      <c r="H224" s="216">
        <v>21.725</v>
      </c>
      <c r="I224" s="217"/>
      <c r="J224" s="213"/>
      <c r="K224" s="213"/>
      <c r="L224" s="218"/>
      <c r="M224" s="219"/>
      <c r="N224" s="220"/>
      <c r="O224" s="220"/>
      <c r="P224" s="220"/>
      <c r="Q224" s="220"/>
      <c r="R224" s="220"/>
      <c r="S224" s="220"/>
      <c r="T224" s="221"/>
      <c r="AT224" s="222" t="s">
        <v>135</v>
      </c>
      <c r="AU224" s="222" t="s">
        <v>82</v>
      </c>
      <c r="AV224" s="14" t="s">
        <v>82</v>
      </c>
      <c r="AW224" s="14" t="s">
        <v>30</v>
      </c>
      <c r="AX224" s="14" t="s">
        <v>80</v>
      </c>
      <c r="AY224" s="222" t="s">
        <v>126</v>
      </c>
    </row>
    <row r="225" spans="1:65" s="2" customFormat="1" ht="44.25" customHeight="1">
      <c r="A225" s="34"/>
      <c r="B225" s="35"/>
      <c r="C225" s="223" t="s">
        <v>536</v>
      </c>
      <c r="D225" s="223" t="s">
        <v>206</v>
      </c>
      <c r="E225" s="224" t="s">
        <v>322</v>
      </c>
      <c r="F225" s="225" t="s">
        <v>323</v>
      </c>
      <c r="G225" s="226" t="s">
        <v>284</v>
      </c>
      <c r="H225" s="227">
        <v>23.898</v>
      </c>
      <c r="I225" s="228"/>
      <c r="J225" s="229">
        <f>ROUND(I225*H225,2)</f>
        <v>0</v>
      </c>
      <c r="K225" s="230"/>
      <c r="L225" s="231"/>
      <c r="M225" s="232" t="s">
        <v>1</v>
      </c>
      <c r="N225" s="233" t="s">
        <v>38</v>
      </c>
      <c r="O225" s="71"/>
      <c r="P225" s="197">
        <f>O225*H225</f>
        <v>0</v>
      </c>
      <c r="Q225" s="197">
        <v>0.002</v>
      </c>
      <c r="R225" s="197">
        <f>Q225*H225</f>
        <v>0.047796</v>
      </c>
      <c r="S225" s="197">
        <v>0</v>
      </c>
      <c r="T225" s="198">
        <f>S225*H225</f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199" t="s">
        <v>209</v>
      </c>
      <c r="AT225" s="199" t="s">
        <v>206</v>
      </c>
      <c r="AU225" s="199" t="s">
        <v>82</v>
      </c>
      <c r="AY225" s="17" t="s">
        <v>126</v>
      </c>
      <c r="BE225" s="200">
        <f>IF(N225="základní",J225,0)</f>
        <v>0</v>
      </c>
      <c r="BF225" s="200">
        <f>IF(N225="snížená",J225,0)</f>
        <v>0</v>
      </c>
      <c r="BG225" s="200">
        <f>IF(N225="zákl. přenesená",J225,0)</f>
        <v>0</v>
      </c>
      <c r="BH225" s="200">
        <f>IF(N225="sníž. přenesená",J225,0)</f>
        <v>0</v>
      </c>
      <c r="BI225" s="200">
        <f>IF(N225="nulová",J225,0)</f>
        <v>0</v>
      </c>
      <c r="BJ225" s="17" t="s">
        <v>82</v>
      </c>
      <c r="BK225" s="200">
        <f>ROUND(I225*H225,2)</f>
        <v>0</v>
      </c>
      <c r="BL225" s="17" t="s">
        <v>83</v>
      </c>
      <c r="BM225" s="199" t="s">
        <v>537</v>
      </c>
    </row>
    <row r="226" spans="2:51" s="14" customFormat="1" ht="11.25">
      <c r="B226" s="212"/>
      <c r="C226" s="213"/>
      <c r="D226" s="203" t="s">
        <v>135</v>
      </c>
      <c r="E226" s="213"/>
      <c r="F226" s="215" t="s">
        <v>538</v>
      </c>
      <c r="G226" s="213"/>
      <c r="H226" s="216">
        <v>23.898</v>
      </c>
      <c r="I226" s="217"/>
      <c r="J226" s="213"/>
      <c r="K226" s="213"/>
      <c r="L226" s="218"/>
      <c r="M226" s="219"/>
      <c r="N226" s="220"/>
      <c r="O226" s="220"/>
      <c r="P226" s="220"/>
      <c r="Q226" s="220"/>
      <c r="R226" s="220"/>
      <c r="S226" s="220"/>
      <c r="T226" s="221"/>
      <c r="AT226" s="222" t="s">
        <v>135</v>
      </c>
      <c r="AU226" s="222" t="s">
        <v>82</v>
      </c>
      <c r="AV226" s="14" t="s">
        <v>82</v>
      </c>
      <c r="AW226" s="14" t="s">
        <v>4</v>
      </c>
      <c r="AX226" s="14" t="s">
        <v>80</v>
      </c>
      <c r="AY226" s="222" t="s">
        <v>126</v>
      </c>
    </row>
    <row r="227" spans="1:65" s="2" customFormat="1" ht="24.2" customHeight="1">
      <c r="A227" s="34"/>
      <c r="B227" s="35"/>
      <c r="C227" s="187" t="s">
        <v>539</v>
      </c>
      <c r="D227" s="187" t="s">
        <v>129</v>
      </c>
      <c r="E227" s="188" t="s">
        <v>540</v>
      </c>
      <c r="F227" s="189" t="s">
        <v>541</v>
      </c>
      <c r="G227" s="190" t="s">
        <v>142</v>
      </c>
      <c r="H227" s="191">
        <v>0.156</v>
      </c>
      <c r="I227" s="192"/>
      <c r="J227" s="193">
        <f>ROUND(I227*H227,2)</f>
        <v>0</v>
      </c>
      <c r="K227" s="194"/>
      <c r="L227" s="39"/>
      <c r="M227" s="195" t="s">
        <v>1</v>
      </c>
      <c r="N227" s="196" t="s">
        <v>38</v>
      </c>
      <c r="O227" s="71"/>
      <c r="P227" s="197">
        <f>O227*H227</f>
        <v>0</v>
      </c>
      <c r="Q227" s="197">
        <v>0</v>
      </c>
      <c r="R227" s="197">
        <f>Q227*H227</f>
        <v>0</v>
      </c>
      <c r="S227" s="197">
        <v>0</v>
      </c>
      <c r="T227" s="198">
        <f>S227*H227</f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199" t="s">
        <v>83</v>
      </c>
      <c r="AT227" s="199" t="s">
        <v>129</v>
      </c>
      <c r="AU227" s="199" t="s">
        <v>82</v>
      </c>
      <c r="AY227" s="17" t="s">
        <v>126</v>
      </c>
      <c r="BE227" s="200">
        <f>IF(N227="základní",J227,0)</f>
        <v>0</v>
      </c>
      <c r="BF227" s="200">
        <f>IF(N227="snížená",J227,0)</f>
        <v>0</v>
      </c>
      <c r="BG227" s="200">
        <f>IF(N227="zákl. přenesená",J227,0)</f>
        <v>0</v>
      </c>
      <c r="BH227" s="200">
        <f>IF(N227="sníž. přenesená",J227,0)</f>
        <v>0</v>
      </c>
      <c r="BI227" s="200">
        <f>IF(N227="nulová",J227,0)</f>
        <v>0</v>
      </c>
      <c r="BJ227" s="17" t="s">
        <v>82</v>
      </c>
      <c r="BK227" s="200">
        <f>ROUND(I227*H227,2)</f>
        <v>0</v>
      </c>
      <c r="BL227" s="17" t="s">
        <v>83</v>
      </c>
      <c r="BM227" s="199" t="s">
        <v>542</v>
      </c>
    </row>
    <row r="228" spans="1:65" s="2" customFormat="1" ht="24.2" customHeight="1">
      <c r="A228" s="34"/>
      <c r="B228" s="35"/>
      <c r="C228" s="187" t="s">
        <v>543</v>
      </c>
      <c r="D228" s="187" t="s">
        <v>129</v>
      </c>
      <c r="E228" s="188" t="s">
        <v>331</v>
      </c>
      <c r="F228" s="189" t="s">
        <v>332</v>
      </c>
      <c r="G228" s="190" t="s">
        <v>142</v>
      </c>
      <c r="H228" s="191">
        <v>0.156</v>
      </c>
      <c r="I228" s="192"/>
      <c r="J228" s="193">
        <f>ROUND(I228*H228,2)</f>
        <v>0</v>
      </c>
      <c r="K228" s="194"/>
      <c r="L228" s="39"/>
      <c r="M228" s="195" t="s">
        <v>1</v>
      </c>
      <c r="N228" s="196" t="s">
        <v>38</v>
      </c>
      <c r="O228" s="71"/>
      <c r="P228" s="197">
        <f>O228*H228</f>
        <v>0</v>
      </c>
      <c r="Q228" s="197">
        <v>0</v>
      </c>
      <c r="R228" s="197">
        <f>Q228*H228</f>
        <v>0</v>
      </c>
      <c r="S228" s="197">
        <v>0</v>
      </c>
      <c r="T228" s="198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199" t="s">
        <v>83</v>
      </c>
      <c r="AT228" s="199" t="s">
        <v>129</v>
      </c>
      <c r="AU228" s="199" t="s">
        <v>82</v>
      </c>
      <c r="AY228" s="17" t="s">
        <v>126</v>
      </c>
      <c r="BE228" s="200">
        <f>IF(N228="základní",J228,0)</f>
        <v>0</v>
      </c>
      <c r="BF228" s="200">
        <f>IF(N228="snížená",J228,0)</f>
        <v>0</v>
      </c>
      <c r="BG228" s="200">
        <f>IF(N228="zákl. přenesená",J228,0)</f>
        <v>0</v>
      </c>
      <c r="BH228" s="200">
        <f>IF(N228="sníž. přenesená",J228,0)</f>
        <v>0</v>
      </c>
      <c r="BI228" s="200">
        <f>IF(N228="nulová",J228,0)</f>
        <v>0</v>
      </c>
      <c r="BJ228" s="17" t="s">
        <v>82</v>
      </c>
      <c r="BK228" s="200">
        <f>ROUND(I228*H228,2)</f>
        <v>0</v>
      </c>
      <c r="BL228" s="17" t="s">
        <v>83</v>
      </c>
      <c r="BM228" s="199" t="s">
        <v>544</v>
      </c>
    </row>
    <row r="229" spans="2:63" s="12" customFormat="1" ht="22.9" customHeight="1">
      <c r="B229" s="171"/>
      <c r="C229" s="172"/>
      <c r="D229" s="173" t="s">
        <v>71</v>
      </c>
      <c r="E229" s="185" t="s">
        <v>334</v>
      </c>
      <c r="F229" s="185" t="s">
        <v>335</v>
      </c>
      <c r="G229" s="172"/>
      <c r="H229" s="172"/>
      <c r="I229" s="175"/>
      <c r="J229" s="186">
        <f>BK229</f>
        <v>0</v>
      </c>
      <c r="K229" s="172"/>
      <c r="L229" s="177"/>
      <c r="M229" s="178"/>
      <c r="N229" s="179"/>
      <c r="O229" s="179"/>
      <c r="P229" s="180">
        <f>SUM(P230:P238)</f>
        <v>0</v>
      </c>
      <c r="Q229" s="179"/>
      <c r="R229" s="180">
        <f>SUM(R230:R238)</f>
        <v>0.00153155</v>
      </c>
      <c r="S229" s="179"/>
      <c r="T229" s="181">
        <f>SUM(T230:T238)</f>
        <v>0</v>
      </c>
      <c r="AR229" s="182" t="s">
        <v>82</v>
      </c>
      <c r="AT229" s="183" t="s">
        <v>71</v>
      </c>
      <c r="AU229" s="183" t="s">
        <v>80</v>
      </c>
      <c r="AY229" s="182" t="s">
        <v>126</v>
      </c>
      <c r="BK229" s="184">
        <f>SUM(BK230:BK238)</f>
        <v>0</v>
      </c>
    </row>
    <row r="230" spans="1:65" s="2" customFormat="1" ht="16.5" customHeight="1">
      <c r="A230" s="34"/>
      <c r="B230" s="35"/>
      <c r="C230" s="187" t="s">
        <v>545</v>
      </c>
      <c r="D230" s="187" t="s">
        <v>129</v>
      </c>
      <c r="E230" s="188" t="s">
        <v>337</v>
      </c>
      <c r="F230" s="189" t="s">
        <v>338</v>
      </c>
      <c r="G230" s="190" t="s">
        <v>265</v>
      </c>
      <c r="H230" s="191">
        <v>20</v>
      </c>
      <c r="I230" s="192"/>
      <c r="J230" s="193">
        <f>ROUND(I230*H230,2)</f>
        <v>0</v>
      </c>
      <c r="K230" s="194"/>
      <c r="L230" s="39"/>
      <c r="M230" s="195" t="s">
        <v>1</v>
      </c>
      <c r="N230" s="196" t="s">
        <v>38</v>
      </c>
      <c r="O230" s="71"/>
      <c r="P230" s="197">
        <f>O230*H230</f>
        <v>0</v>
      </c>
      <c r="Q230" s="197">
        <v>3E-05</v>
      </c>
      <c r="R230" s="197">
        <f>Q230*H230</f>
        <v>0.0006000000000000001</v>
      </c>
      <c r="S230" s="197">
        <v>0</v>
      </c>
      <c r="T230" s="198">
        <f>S230*H230</f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199" t="s">
        <v>83</v>
      </c>
      <c r="AT230" s="199" t="s">
        <v>129</v>
      </c>
      <c r="AU230" s="199" t="s">
        <v>82</v>
      </c>
      <c r="AY230" s="17" t="s">
        <v>126</v>
      </c>
      <c r="BE230" s="200">
        <f>IF(N230="základní",J230,0)</f>
        <v>0</v>
      </c>
      <c r="BF230" s="200">
        <f>IF(N230="snížená",J230,0)</f>
        <v>0</v>
      </c>
      <c r="BG230" s="200">
        <f>IF(N230="zákl. přenesená",J230,0)</f>
        <v>0</v>
      </c>
      <c r="BH230" s="200">
        <f>IF(N230="sníž. přenesená",J230,0)</f>
        <v>0</v>
      </c>
      <c r="BI230" s="200">
        <f>IF(N230="nulová",J230,0)</f>
        <v>0</v>
      </c>
      <c r="BJ230" s="17" t="s">
        <v>82</v>
      </c>
      <c r="BK230" s="200">
        <f>ROUND(I230*H230,2)</f>
        <v>0</v>
      </c>
      <c r="BL230" s="17" t="s">
        <v>83</v>
      </c>
      <c r="BM230" s="199" t="s">
        <v>546</v>
      </c>
    </row>
    <row r="231" spans="1:65" s="2" customFormat="1" ht="24.2" customHeight="1">
      <c r="A231" s="34"/>
      <c r="B231" s="35"/>
      <c r="C231" s="187" t="s">
        <v>547</v>
      </c>
      <c r="D231" s="187" t="s">
        <v>129</v>
      </c>
      <c r="E231" s="188" t="s">
        <v>341</v>
      </c>
      <c r="F231" s="189" t="s">
        <v>342</v>
      </c>
      <c r="G231" s="190" t="s">
        <v>284</v>
      </c>
      <c r="H231" s="191">
        <v>18.631</v>
      </c>
      <c r="I231" s="192"/>
      <c r="J231" s="193">
        <f>ROUND(I231*H231,2)</f>
        <v>0</v>
      </c>
      <c r="K231" s="194"/>
      <c r="L231" s="39"/>
      <c r="M231" s="195" t="s">
        <v>1</v>
      </c>
      <c r="N231" s="196" t="s">
        <v>38</v>
      </c>
      <c r="O231" s="71"/>
      <c r="P231" s="197">
        <f>O231*H231</f>
        <v>0</v>
      </c>
      <c r="Q231" s="197">
        <v>5E-05</v>
      </c>
      <c r="R231" s="197">
        <f>Q231*H231</f>
        <v>0.0009315500000000001</v>
      </c>
      <c r="S231" s="197">
        <v>0</v>
      </c>
      <c r="T231" s="198">
        <f>S231*H231</f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199" t="s">
        <v>83</v>
      </c>
      <c r="AT231" s="199" t="s">
        <v>129</v>
      </c>
      <c r="AU231" s="199" t="s">
        <v>82</v>
      </c>
      <c r="AY231" s="17" t="s">
        <v>126</v>
      </c>
      <c r="BE231" s="200">
        <f>IF(N231="základní",J231,0)</f>
        <v>0</v>
      </c>
      <c r="BF231" s="200">
        <f>IF(N231="snížená",J231,0)</f>
        <v>0</v>
      </c>
      <c r="BG231" s="200">
        <f>IF(N231="zákl. přenesená",J231,0)</f>
        <v>0</v>
      </c>
      <c r="BH231" s="200">
        <f>IF(N231="sníž. přenesená",J231,0)</f>
        <v>0</v>
      </c>
      <c r="BI231" s="200">
        <f>IF(N231="nulová",J231,0)</f>
        <v>0</v>
      </c>
      <c r="BJ231" s="17" t="s">
        <v>82</v>
      </c>
      <c r="BK231" s="200">
        <f>ROUND(I231*H231,2)</f>
        <v>0</v>
      </c>
      <c r="BL231" s="17" t="s">
        <v>83</v>
      </c>
      <c r="BM231" s="199" t="s">
        <v>548</v>
      </c>
    </row>
    <row r="232" spans="2:51" s="13" customFormat="1" ht="11.25">
      <c r="B232" s="201"/>
      <c r="C232" s="202"/>
      <c r="D232" s="203" t="s">
        <v>135</v>
      </c>
      <c r="E232" s="204" t="s">
        <v>1</v>
      </c>
      <c r="F232" s="205" t="s">
        <v>245</v>
      </c>
      <c r="G232" s="202"/>
      <c r="H232" s="204" t="s">
        <v>1</v>
      </c>
      <c r="I232" s="206"/>
      <c r="J232" s="202"/>
      <c r="K232" s="202"/>
      <c r="L232" s="207"/>
      <c r="M232" s="208"/>
      <c r="N232" s="209"/>
      <c r="O232" s="209"/>
      <c r="P232" s="209"/>
      <c r="Q232" s="209"/>
      <c r="R232" s="209"/>
      <c r="S232" s="209"/>
      <c r="T232" s="210"/>
      <c r="AT232" s="211" t="s">
        <v>135</v>
      </c>
      <c r="AU232" s="211" t="s">
        <v>82</v>
      </c>
      <c r="AV232" s="13" t="s">
        <v>80</v>
      </c>
      <c r="AW232" s="13" t="s">
        <v>30</v>
      </c>
      <c r="AX232" s="13" t="s">
        <v>72</v>
      </c>
      <c r="AY232" s="211" t="s">
        <v>126</v>
      </c>
    </row>
    <row r="233" spans="2:51" s="14" customFormat="1" ht="11.25">
      <c r="B233" s="212"/>
      <c r="C233" s="213"/>
      <c r="D233" s="203" t="s">
        <v>135</v>
      </c>
      <c r="E233" s="214" t="s">
        <v>1</v>
      </c>
      <c r="F233" s="215" t="s">
        <v>344</v>
      </c>
      <c r="G233" s="213"/>
      <c r="H233" s="216">
        <v>16.621</v>
      </c>
      <c r="I233" s="217"/>
      <c r="J233" s="213"/>
      <c r="K233" s="213"/>
      <c r="L233" s="218"/>
      <c r="M233" s="219"/>
      <c r="N233" s="220"/>
      <c r="O233" s="220"/>
      <c r="P233" s="220"/>
      <c r="Q233" s="220"/>
      <c r="R233" s="220"/>
      <c r="S233" s="220"/>
      <c r="T233" s="221"/>
      <c r="AT233" s="222" t="s">
        <v>135</v>
      </c>
      <c r="AU233" s="222" t="s">
        <v>82</v>
      </c>
      <c r="AV233" s="14" t="s">
        <v>82</v>
      </c>
      <c r="AW233" s="14" t="s">
        <v>30</v>
      </c>
      <c r="AX233" s="14" t="s">
        <v>72</v>
      </c>
      <c r="AY233" s="222" t="s">
        <v>126</v>
      </c>
    </row>
    <row r="234" spans="2:51" s="13" customFormat="1" ht="11.25">
      <c r="B234" s="201"/>
      <c r="C234" s="202"/>
      <c r="D234" s="203" t="s">
        <v>135</v>
      </c>
      <c r="E234" s="204" t="s">
        <v>1</v>
      </c>
      <c r="F234" s="205" t="s">
        <v>269</v>
      </c>
      <c r="G234" s="202"/>
      <c r="H234" s="204" t="s">
        <v>1</v>
      </c>
      <c r="I234" s="206"/>
      <c r="J234" s="202"/>
      <c r="K234" s="202"/>
      <c r="L234" s="207"/>
      <c r="M234" s="208"/>
      <c r="N234" s="209"/>
      <c r="O234" s="209"/>
      <c r="P234" s="209"/>
      <c r="Q234" s="209"/>
      <c r="R234" s="209"/>
      <c r="S234" s="209"/>
      <c r="T234" s="210"/>
      <c r="AT234" s="211" t="s">
        <v>135</v>
      </c>
      <c r="AU234" s="211" t="s">
        <v>82</v>
      </c>
      <c r="AV234" s="13" t="s">
        <v>80</v>
      </c>
      <c r="AW234" s="13" t="s">
        <v>30</v>
      </c>
      <c r="AX234" s="13" t="s">
        <v>72</v>
      </c>
      <c r="AY234" s="211" t="s">
        <v>126</v>
      </c>
    </row>
    <row r="235" spans="2:51" s="14" customFormat="1" ht="11.25">
      <c r="B235" s="212"/>
      <c r="C235" s="213"/>
      <c r="D235" s="203" t="s">
        <v>135</v>
      </c>
      <c r="E235" s="214" t="s">
        <v>1</v>
      </c>
      <c r="F235" s="215" t="s">
        <v>345</v>
      </c>
      <c r="G235" s="213"/>
      <c r="H235" s="216">
        <v>2.01</v>
      </c>
      <c r="I235" s="217"/>
      <c r="J235" s="213"/>
      <c r="K235" s="213"/>
      <c r="L235" s="218"/>
      <c r="M235" s="219"/>
      <c r="N235" s="220"/>
      <c r="O235" s="220"/>
      <c r="P235" s="220"/>
      <c r="Q235" s="220"/>
      <c r="R235" s="220"/>
      <c r="S235" s="220"/>
      <c r="T235" s="221"/>
      <c r="AT235" s="222" t="s">
        <v>135</v>
      </c>
      <c r="AU235" s="222" t="s">
        <v>82</v>
      </c>
      <c r="AV235" s="14" t="s">
        <v>82</v>
      </c>
      <c r="AW235" s="14" t="s">
        <v>30</v>
      </c>
      <c r="AX235" s="14" t="s">
        <v>72</v>
      </c>
      <c r="AY235" s="222" t="s">
        <v>126</v>
      </c>
    </row>
    <row r="236" spans="2:51" s="15" customFormat="1" ht="11.25">
      <c r="B236" s="234"/>
      <c r="C236" s="235"/>
      <c r="D236" s="203" t="s">
        <v>135</v>
      </c>
      <c r="E236" s="236" t="s">
        <v>1</v>
      </c>
      <c r="F236" s="237" t="s">
        <v>271</v>
      </c>
      <c r="G236" s="235"/>
      <c r="H236" s="238">
        <v>18.631</v>
      </c>
      <c r="I236" s="239"/>
      <c r="J236" s="235"/>
      <c r="K236" s="235"/>
      <c r="L236" s="240"/>
      <c r="M236" s="241"/>
      <c r="N236" s="242"/>
      <c r="O236" s="242"/>
      <c r="P236" s="242"/>
      <c r="Q236" s="242"/>
      <c r="R236" s="242"/>
      <c r="S236" s="242"/>
      <c r="T236" s="243"/>
      <c r="AT236" s="244" t="s">
        <v>135</v>
      </c>
      <c r="AU236" s="244" t="s">
        <v>82</v>
      </c>
      <c r="AV236" s="15" t="s">
        <v>133</v>
      </c>
      <c r="AW236" s="15" t="s">
        <v>30</v>
      </c>
      <c r="AX236" s="15" t="s">
        <v>80</v>
      </c>
      <c r="AY236" s="244" t="s">
        <v>126</v>
      </c>
    </row>
    <row r="237" spans="1:65" s="2" customFormat="1" ht="24.2" customHeight="1">
      <c r="A237" s="34"/>
      <c r="B237" s="35"/>
      <c r="C237" s="187" t="s">
        <v>549</v>
      </c>
      <c r="D237" s="187" t="s">
        <v>129</v>
      </c>
      <c r="E237" s="188" t="s">
        <v>550</v>
      </c>
      <c r="F237" s="189" t="s">
        <v>551</v>
      </c>
      <c r="G237" s="190" t="s">
        <v>142</v>
      </c>
      <c r="H237" s="191">
        <v>0.002</v>
      </c>
      <c r="I237" s="192"/>
      <c r="J237" s="193">
        <f>ROUND(I237*H237,2)</f>
        <v>0</v>
      </c>
      <c r="K237" s="194"/>
      <c r="L237" s="39"/>
      <c r="M237" s="195" t="s">
        <v>1</v>
      </c>
      <c r="N237" s="196" t="s">
        <v>38</v>
      </c>
      <c r="O237" s="71"/>
      <c r="P237" s="197">
        <f>O237*H237</f>
        <v>0</v>
      </c>
      <c r="Q237" s="197">
        <v>0</v>
      </c>
      <c r="R237" s="197">
        <f>Q237*H237</f>
        <v>0</v>
      </c>
      <c r="S237" s="197">
        <v>0</v>
      </c>
      <c r="T237" s="198">
        <f>S237*H237</f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199" t="s">
        <v>83</v>
      </c>
      <c r="AT237" s="199" t="s">
        <v>129</v>
      </c>
      <c r="AU237" s="199" t="s">
        <v>82</v>
      </c>
      <c r="AY237" s="17" t="s">
        <v>126</v>
      </c>
      <c r="BE237" s="200">
        <f>IF(N237="základní",J237,0)</f>
        <v>0</v>
      </c>
      <c r="BF237" s="200">
        <f>IF(N237="snížená",J237,0)</f>
        <v>0</v>
      </c>
      <c r="BG237" s="200">
        <f>IF(N237="zákl. přenesená",J237,0)</f>
        <v>0</v>
      </c>
      <c r="BH237" s="200">
        <f>IF(N237="sníž. přenesená",J237,0)</f>
        <v>0</v>
      </c>
      <c r="BI237" s="200">
        <f>IF(N237="nulová",J237,0)</f>
        <v>0</v>
      </c>
      <c r="BJ237" s="17" t="s">
        <v>82</v>
      </c>
      <c r="BK237" s="200">
        <f>ROUND(I237*H237,2)</f>
        <v>0</v>
      </c>
      <c r="BL237" s="17" t="s">
        <v>83</v>
      </c>
      <c r="BM237" s="199" t="s">
        <v>552</v>
      </c>
    </row>
    <row r="238" spans="1:65" s="2" customFormat="1" ht="24.2" customHeight="1">
      <c r="A238" s="34"/>
      <c r="B238" s="35"/>
      <c r="C238" s="187" t="s">
        <v>553</v>
      </c>
      <c r="D238" s="187" t="s">
        <v>129</v>
      </c>
      <c r="E238" s="188" t="s">
        <v>351</v>
      </c>
      <c r="F238" s="189" t="s">
        <v>352</v>
      </c>
      <c r="G238" s="190" t="s">
        <v>142</v>
      </c>
      <c r="H238" s="191">
        <v>0.002</v>
      </c>
      <c r="I238" s="192"/>
      <c r="J238" s="193">
        <f>ROUND(I238*H238,2)</f>
        <v>0</v>
      </c>
      <c r="K238" s="194"/>
      <c r="L238" s="39"/>
      <c r="M238" s="195" t="s">
        <v>1</v>
      </c>
      <c r="N238" s="196" t="s">
        <v>38</v>
      </c>
      <c r="O238" s="71"/>
      <c r="P238" s="197">
        <f>O238*H238</f>
        <v>0</v>
      </c>
      <c r="Q238" s="197">
        <v>0</v>
      </c>
      <c r="R238" s="197">
        <f>Q238*H238</f>
        <v>0</v>
      </c>
      <c r="S238" s="197">
        <v>0</v>
      </c>
      <c r="T238" s="198">
        <f>S238*H238</f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199" t="s">
        <v>83</v>
      </c>
      <c r="AT238" s="199" t="s">
        <v>129</v>
      </c>
      <c r="AU238" s="199" t="s">
        <v>82</v>
      </c>
      <c r="AY238" s="17" t="s">
        <v>126</v>
      </c>
      <c r="BE238" s="200">
        <f>IF(N238="základní",J238,0)</f>
        <v>0</v>
      </c>
      <c r="BF238" s="200">
        <f>IF(N238="snížená",J238,0)</f>
        <v>0</v>
      </c>
      <c r="BG238" s="200">
        <f>IF(N238="zákl. přenesená",J238,0)</f>
        <v>0</v>
      </c>
      <c r="BH238" s="200">
        <f>IF(N238="sníž. přenesená",J238,0)</f>
        <v>0</v>
      </c>
      <c r="BI238" s="200">
        <f>IF(N238="nulová",J238,0)</f>
        <v>0</v>
      </c>
      <c r="BJ238" s="17" t="s">
        <v>82</v>
      </c>
      <c r="BK238" s="200">
        <f>ROUND(I238*H238,2)</f>
        <v>0</v>
      </c>
      <c r="BL238" s="17" t="s">
        <v>83</v>
      </c>
      <c r="BM238" s="199" t="s">
        <v>554</v>
      </c>
    </row>
    <row r="239" spans="2:63" s="12" customFormat="1" ht="22.9" customHeight="1">
      <c r="B239" s="171"/>
      <c r="C239" s="172"/>
      <c r="D239" s="173" t="s">
        <v>71</v>
      </c>
      <c r="E239" s="185" t="s">
        <v>555</v>
      </c>
      <c r="F239" s="185" t="s">
        <v>556</v>
      </c>
      <c r="G239" s="172"/>
      <c r="H239" s="172"/>
      <c r="I239" s="175"/>
      <c r="J239" s="186">
        <f>BK239</f>
        <v>0</v>
      </c>
      <c r="K239" s="172"/>
      <c r="L239" s="177"/>
      <c r="M239" s="178"/>
      <c r="N239" s="179"/>
      <c r="O239" s="179"/>
      <c r="P239" s="180">
        <f>SUM(P240:P271)</f>
        <v>0</v>
      </c>
      <c r="Q239" s="179"/>
      <c r="R239" s="180">
        <f>SUM(R240:R271)</f>
        <v>0.0029502000000000005</v>
      </c>
      <c r="S239" s="179"/>
      <c r="T239" s="181">
        <f>SUM(T240:T271)</f>
        <v>0</v>
      </c>
      <c r="AR239" s="182" t="s">
        <v>82</v>
      </c>
      <c r="AT239" s="183" t="s">
        <v>71</v>
      </c>
      <c r="AU239" s="183" t="s">
        <v>80</v>
      </c>
      <c r="AY239" s="182" t="s">
        <v>126</v>
      </c>
      <c r="BK239" s="184">
        <f>SUM(BK240:BK271)</f>
        <v>0</v>
      </c>
    </row>
    <row r="240" spans="1:65" s="2" customFormat="1" ht="24.2" customHeight="1">
      <c r="A240" s="34"/>
      <c r="B240" s="35"/>
      <c r="C240" s="187" t="s">
        <v>557</v>
      </c>
      <c r="D240" s="187" t="s">
        <v>129</v>
      </c>
      <c r="E240" s="188" t="s">
        <v>558</v>
      </c>
      <c r="F240" s="189" t="s">
        <v>559</v>
      </c>
      <c r="G240" s="190" t="s">
        <v>284</v>
      </c>
      <c r="H240" s="191">
        <v>0.48</v>
      </c>
      <c r="I240" s="192"/>
      <c r="J240" s="193">
        <f>ROUND(I240*H240,2)</f>
        <v>0</v>
      </c>
      <c r="K240" s="194"/>
      <c r="L240" s="39"/>
      <c r="M240" s="195" t="s">
        <v>1</v>
      </c>
      <c r="N240" s="196" t="s">
        <v>38</v>
      </c>
      <c r="O240" s="71"/>
      <c r="P240" s="197">
        <f>O240*H240</f>
        <v>0</v>
      </c>
      <c r="Q240" s="197">
        <v>2E-05</v>
      </c>
      <c r="R240" s="197">
        <f>Q240*H240</f>
        <v>9.600000000000001E-06</v>
      </c>
      <c r="S240" s="197">
        <v>0</v>
      </c>
      <c r="T240" s="198">
        <f>S240*H240</f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199" t="s">
        <v>83</v>
      </c>
      <c r="AT240" s="199" t="s">
        <v>129</v>
      </c>
      <c r="AU240" s="199" t="s">
        <v>82</v>
      </c>
      <c r="AY240" s="17" t="s">
        <v>126</v>
      </c>
      <c r="BE240" s="200">
        <f>IF(N240="základní",J240,0)</f>
        <v>0</v>
      </c>
      <c r="BF240" s="200">
        <f>IF(N240="snížená",J240,0)</f>
        <v>0</v>
      </c>
      <c r="BG240" s="200">
        <f>IF(N240="zákl. přenesená",J240,0)</f>
        <v>0</v>
      </c>
      <c r="BH240" s="200">
        <f>IF(N240="sníž. přenesená",J240,0)</f>
        <v>0</v>
      </c>
      <c r="BI240" s="200">
        <f>IF(N240="nulová",J240,0)</f>
        <v>0</v>
      </c>
      <c r="BJ240" s="17" t="s">
        <v>82</v>
      </c>
      <c r="BK240" s="200">
        <f>ROUND(I240*H240,2)</f>
        <v>0</v>
      </c>
      <c r="BL240" s="17" t="s">
        <v>83</v>
      </c>
      <c r="BM240" s="199" t="s">
        <v>560</v>
      </c>
    </row>
    <row r="241" spans="2:51" s="13" customFormat="1" ht="11.25">
      <c r="B241" s="201"/>
      <c r="C241" s="202"/>
      <c r="D241" s="203" t="s">
        <v>135</v>
      </c>
      <c r="E241" s="204" t="s">
        <v>1</v>
      </c>
      <c r="F241" s="205" t="s">
        <v>561</v>
      </c>
      <c r="G241" s="202"/>
      <c r="H241" s="204" t="s">
        <v>1</v>
      </c>
      <c r="I241" s="206"/>
      <c r="J241" s="202"/>
      <c r="K241" s="202"/>
      <c r="L241" s="207"/>
      <c r="M241" s="208"/>
      <c r="N241" s="209"/>
      <c r="O241" s="209"/>
      <c r="P241" s="209"/>
      <c r="Q241" s="209"/>
      <c r="R241" s="209"/>
      <c r="S241" s="209"/>
      <c r="T241" s="210"/>
      <c r="AT241" s="211" t="s">
        <v>135</v>
      </c>
      <c r="AU241" s="211" t="s">
        <v>82</v>
      </c>
      <c r="AV241" s="13" t="s">
        <v>80</v>
      </c>
      <c r="AW241" s="13" t="s">
        <v>30</v>
      </c>
      <c r="AX241" s="13" t="s">
        <v>72</v>
      </c>
      <c r="AY241" s="211" t="s">
        <v>126</v>
      </c>
    </row>
    <row r="242" spans="2:51" s="14" customFormat="1" ht="11.25">
      <c r="B242" s="212"/>
      <c r="C242" s="213"/>
      <c r="D242" s="203" t="s">
        <v>135</v>
      </c>
      <c r="E242" s="214" t="s">
        <v>1</v>
      </c>
      <c r="F242" s="215" t="s">
        <v>562</v>
      </c>
      <c r="G242" s="213"/>
      <c r="H242" s="216">
        <v>0.48</v>
      </c>
      <c r="I242" s="217"/>
      <c r="J242" s="213"/>
      <c r="K242" s="213"/>
      <c r="L242" s="218"/>
      <c r="M242" s="219"/>
      <c r="N242" s="220"/>
      <c r="O242" s="220"/>
      <c r="P242" s="220"/>
      <c r="Q242" s="220"/>
      <c r="R242" s="220"/>
      <c r="S242" s="220"/>
      <c r="T242" s="221"/>
      <c r="AT242" s="222" t="s">
        <v>135</v>
      </c>
      <c r="AU242" s="222" t="s">
        <v>82</v>
      </c>
      <c r="AV242" s="14" t="s">
        <v>82</v>
      </c>
      <c r="AW242" s="14" t="s">
        <v>30</v>
      </c>
      <c r="AX242" s="14" t="s">
        <v>80</v>
      </c>
      <c r="AY242" s="222" t="s">
        <v>126</v>
      </c>
    </row>
    <row r="243" spans="1:65" s="2" customFormat="1" ht="24.2" customHeight="1">
      <c r="A243" s="34"/>
      <c r="B243" s="35"/>
      <c r="C243" s="187" t="s">
        <v>563</v>
      </c>
      <c r="D243" s="187" t="s">
        <v>129</v>
      </c>
      <c r="E243" s="188" t="s">
        <v>564</v>
      </c>
      <c r="F243" s="189" t="s">
        <v>565</v>
      </c>
      <c r="G243" s="190" t="s">
        <v>284</v>
      </c>
      <c r="H243" s="191">
        <v>0.48</v>
      </c>
      <c r="I243" s="192"/>
      <c r="J243" s="193">
        <f>ROUND(I243*H243,2)</f>
        <v>0</v>
      </c>
      <c r="K243" s="194"/>
      <c r="L243" s="39"/>
      <c r="M243" s="195" t="s">
        <v>1</v>
      </c>
      <c r="N243" s="196" t="s">
        <v>38</v>
      </c>
      <c r="O243" s="71"/>
      <c r="P243" s="197">
        <f>O243*H243</f>
        <v>0</v>
      </c>
      <c r="Q243" s="197">
        <v>0.00017</v>
      </c>
      <c r="R243" s="197">
        <f>Q243*H243</f>
        <v>8.16E-05</v>
      </c>
      <c r="S243" s="197">
        <v>0</v>
      </c>
      <c r="T243" s="198">
        <f>S243*H243</f>
        <v>0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R243" s="199" t="s">
        <v>83</v>
      </c>
      <c r="AT243" s="199" t="s">
        <v>129</v>
      </c>
      <c r="AU243" s="199" t="s">
        <v>82</v>
      </c>
      <c r="AY243" s="17" t="s">
        <v>126</v>
      </c>
      <c r="BE243" s="200">
        <f>IF(N243="základní",J243,0)</f>
        <v>0</v>
      </c>
      <c r="BF243" s="200">
        <f>IF(N243="snížená",J243,0)</f>
        <v>0</v>
      </c>
      <c r="BG243" s="200">
        <f>IF(N243="zákl. přenesená",J243,0)</f>
        <v>0</v>
      </c>
      <c r="BH243" s="200">
        <f>IF(N243="sníž. přenesená",J243,0)</f>
        <v>0</v>
      </c>
      <c r="BI243" s="200">
        <f>IF(N243="nulová",J243,0)</f>
        <v>0</v>
      </c>
      <c r="BJ243" s="17" t="s">
        <v>82</v>
      </c>
      <c r="BK243" s="200">
        <f>ROUND(I243*H243,2)</f>
        <v>0</v>
      </c>
      <c r="BL243" s="17" t="s">
        <v>83</v>
      </c>
      <c r="BM243" s="199" t="s">
        <v>566</v>
      </c>
    </row>
    <row r="244" spans="1:65" s="2" customFormat="1" ht="24.2" customHeight="1">
      <c r="A244" s="34"/>
      <c r="B244" s="35"/>
      <c r="C244" s="187" t="s">
        <v>567</v>
      </c>
      <c r="D244" s="187" t="s">
        <v>129</v>
      </c>
      <c r="E244" s="188" t="s">
        <v>568</v>
      </c>
      <c r="F244" s="189" t="s">
        <v>569</v>
      </c>
      <c r="G244" s="190" t="s">
        <v>284</v>
      </c>
      <c r="H244" s="191">
        <v>0.48</v>
      </c>
      <c r="I244" s="192"/>
      <c r="J244" s="193">
        <f>ROUND(I244*H244,2)</f>
        <v>0</v>
      </c>
      <c r="K244" s="194"/>
      <c r="L244" s="39"/>
      <c r="M244" s="195" t="s">
        <v>1</v>
      </c>
      <c r="N244" s="196" t="s">
        <v>38</v>
      </c>
      <c r="O244" s="71"/>
      <c r="P244" s="197">
        <f>O244*H244</f>
        <v>0</v>
      </c>
      <c r="Q244" s="197">
        <v>0.00013</v>
      </c>
      <c r="R244" s="197">
        <f>Q244*H244</f>
        <v>6.24E-05</v>
      </c>
      <c r="S244" s="197">
        <v>0</v>
      </c>
      <c r="T244" s="198">
        <f>S244*H244</f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199" t="s">
        <v>83</v>
      </c>
      <c r="AT244" s="199" t="s">
        <v>129</v>
      </c>
      <c r="AU244" s="199" t="s">
        <v>82</v>
      </c>
      <c r="AY244" s="17" t="s">
        <v>126</v>
      </c>
      <c r="BE244" s="200">
        <f>IF(N244="základní",J244,0)</f>
        <v>0</v>
      </c>
      <c r="BF244" s="200">
        <f>IF(N244="snížená",J244,0)</f>
        <v>0</v>
      </c>
      <c r="BG244" s="200">
        <f>IF(N244="zákl. přenesená",J244,0)</f>
        <v>0</v>
      </c>
      <c r="BH244" s="200">
        <f>IF(N244="sníž. přenesená",J244,0)</f>
        <v>0</v>
      </c>
      <c r="BI244" s="200">
        <f>IF(N244="nulová",J244,0)</f>
        <v>0</v>
      </c>
      <c r="BJ244" s="17" t="s">
        <v>82</v>
      </c>
      <c r="BK244" s="200">
        <f>ROUND(I244*H244,2)</f>
        <v>0</v>
      </c>
      <c r="BL244" s="17" t="s">
        <v>83</v>
      </c>
      <c r="BM244" s="199" t="s">
        <v>570</v>
      </c>
    </row>
    <row r="245" spans="1:65" s="2" customFormat="1" ht="24.2" customHeight="1">
      <c r="A245" s="34"/>
      <c r="B245" s="35"/>
      <c r="C245" s="187" t="s">
        <v>571</v>
      </c>
      <c r="D245" s="187" t="s">
        <v>129</v>
      </c>
      <c r="E245" s="188" t="s">
        <v>572</v>
      </c>
      <c r="F245" s="189" t="s">
        <v>573</v>
      </c>
      <c r="G245" s="190" t="s">
        <v>284</v>
      </c>
      <c r="H245" s="191">
        <v>0.48</v>
      </c>
      <c r="I245" s="192"/>
      <c r="J245" s="193">
        <f>ROUND(I245*H245,2)</f>
        <v>0</v>
      </c>
      <c r="K245" s="194"/>
      <c r="L245" s="39"/>
      <c r="M245" s="195" t="s">
        <v>1</v>
      </c>
      <c r="N245" s="196" t="s">
        <v>38</v>
      </c>
      <c r="O245" s="71"/>
      <c r="P245" s="197">
        <f>O245*H245</f>
        <v>0</v>
      </c>
      <c r="Q245" s="197">
        <v>0.00029</v>
      </c>
      <c r="R245" s="197">
        <f>Q245*H245</f>
        <v>0.0001392</v>
      </c>
      <c r="S245" s="197">
        <v>0</v>
      </c>
      <c r="T245" s="198">
        <f>S245*H245</f>
        <v>0</v>
      </c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R245" s="199" t="s">
        <v>83</v>
      </c>
      <c r="AT245" s="199" t="s">
        <v>129</v>
      </c>
      <c r="AU245" s="199" t="s">
        <v>82</v>
      </c>
      <c r="AY245" s="17" t="s">
        <v>126</v>
      </c>
      <c r="BE245" s="200">
        <f>IF(N245="základní",J245,0)</f>
        <v>0</v>
      </c>
      <c r="BF245" s="200">
        <f>IF(N245="snížená",J245,0)</f>
        <v>0</v>
      </c>
      <c r="BG245" s="200">
        <f>IF(N245="zákl. přenesená",J245,0)</f>
        <v>0</v>
      </c>
      <c r="BH245" s="200">
        <f>IF(N245="sníž. přenesená",J245,0)</f>
        <v>0</v>
      </c>
      <c r="BI245" s="200">
        <f>IF(N245="nulová",J245,0)</f>
        <v>0</v>
      </c>
      <c r="BJ245" s="17" t="s">
        <v>82</v>
      </c>
      <c r="BK245" s="200">
        <f>ROUND(I245*H245,2)</f>
        <v>0</v>
      </c>
      <c r="BL245" s="17" t="s">
        <v>83</v>
      </c>
      <c r="BM245" s="199" t="s">
        <v>574</v>
      </c>
    </row>
    <row r="246" spans="1:65" s="2" customFormat="1" ht="16.5" customHeight="1">
      <c r="A246" s="34"/>
      <c r="B246" s="35"/>
      <c r="C246" s="187" t="s">
        <v>575</v>
      </c>
      <c r="D246" s="187" t="s">
        <v>129</v>
      </c>
      <c r="E246" s="188" t="s">
        <v>576</v>
      </c>
      <c r="F246" s="189" t="s">
        <v>577</v>
      </c>
      <c r="G246" s="190" t="s">
        <v>284</v>
      </c>
      <c r="H246" s="191">
        <v>6.18</v>
      </c>
      <c r="I246" s="192"/>
      <c r="J246" s="193">
        <f>ROUND(I246*H246,2)</f>
        <v>0</v>
      </c>
      <c r="K246" s="194"/>
      <c r="L246" s="39"/>
      <c r="M246" s="195" t="s">
        <v>1</v>
      </c>
      <c r="N246" s="196" t="s">
        <v>38</v>
      </c>
      <c r="O246" s="71"/>
      <c r="P246" s="197">
        <f>O246*H246</f>
        <v>0</v>
      </c>
      <c r="Q246" s="197">
        <v>0</v>
      </c>
      <c r="R246" s="197">
        <f>Q246*H246</f>
        <v>0</v>
      </c>
      <c r="S246" s="197">
        <v>0</v>
      </c>
      <c r="T246" s="198">
        <f>S246*H246</f>
        <v>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199" t="s">
        <v>83</v>
      </c>
      <c r="AT246" s="199" t="s">
        <v>129</v>
      </c>
      <c r="AU246" s="199" t="s">
        <v>82</v>
      </c>
      <c r="AY246" s="17" t="s">
        <v>126</v>
      </c>
      <c r="BE246" s="200">
        <f>IF(N246="základní",J246,0)</f>
        <v>0</v>
      </c>
      <c r="BF246" s="200">
        <f>IF(N246="snížená",J246,0)</f>
        <v>0</v>
      </c>
      <c r="BG246" s="200">
        <f>IF(N246="zákl. přenesená",J246,0)</f>
        <v>0</v>
      </c>
      <c r="BH246" s="200">
        <f>IF(N246="sníž. přenesená",J246,0)</f>
        <v>0</v>
      </c>
      <c r="BI246" s="200">
        <f>IF(N246="nulová",J246,0)</f>
        <v>0</v>
      </c>
      <c r="BJ246" s="17" t="s">
        <v>82</v>
      </c>
      <c r="BK246" s="200">
        <f>ROUND(I246*H246,2)</f>
        <v>0</v>
      </c>
      <c r="BL246" s="17" t="s">
        <v>83</v>
      </c>
      <c r="BM246" s="199" t="s">
        <v>578</v>
      </c>
    </row>
    <row r="247" spans="2:51" s="13" customFormat="1" ht="11.25">
      <c r="B247" s="201"/>
      <c r="C247" s="202"/>
      <c r="D247" s="203" t="s">
        <v>135</v>
      </c>
      <c r="E247" s="204" t="s">
        <v>1</v>
      </c>
      <c r="F247" s="205" t="s">
        <v>579</v>
      </c>
      <c r="G247" s="202"/>
      <c r="H247" s="204" t="s">
        <v>1</v>
      </c>
      <c r="I247" s="206"/>
      <c r="J247" s="202"/>
      <c r="K247" s="202"/>
      <c r="L247" s="207"/>
      <c r="M247" s="208"/>
      <c r="N247" s="209"/>
      <c r="O247" s="209"/>
      <c r="P247" s="209"/>
      <c r="Q247" s="209"/>
      <c r="R247" s="209"/>
      <c r="S247" s="209"/>
      <c r="T247" s="210"/>
      <c r="AT247" s="211" t="s">
        <v>135</v>
      </c>
      <c r="AU247" s="211" t="s">
        <v>82</v>
      </c>
      <c r="AV247" s="13" t="s">
        <v>80</v>
      </c>
      <c r="AW247" s="13" t="s">
        <v>30</v>
      </c>
      <c r="AX247" s="13" t="s">
        <v>72</v>
      </c>
      <c r="AY247" s="211" t="s">
        <v>126</v>
      </c>
    </row>
    <row r="248" spans="2:51" s="13" customFormat="1" ht="11.25">
      <c r="B248" s="201"/>
      <c r="C248" s="202"/>
      <c r="D248" s="203" t="s">
        <v>135</v>
      </c>
      <c r="E248" s="204" t="s">
        <v>1</v>
      </c>
      <c r="F248" s="205" t="s">
        <v>245</v>
      </c>
      <c r="G248" s="202"/>
      <c r="H248" s="204" t="s">
        <v>1</v>
      </c>
      <c r="I248" s="206"/>
      <c r="J248" s="202"/>
      <c r="K248" s="202"/>
      <c r="L248" s="207"/>
      <c r="M248" s="208"/>
      <c r="N248" s="209"/>
      <c r="O248" s="209"/>
      <c r="P248" s="209"/>
      <c r="Q248" s="209"/>
      <c r="R248" s="209"/>
      <c r="S248" s="209"/>
      <c r="T248" s="210"/>
      <c r="AT248" s="211" t="s">
        <v>135</v>
      </c>
      <c r="AU248" s="211" t="s">
        <v>82</v>
      </c>
      <c r="AV248" s="13" t="s">
        <v>80</v>
      </c>
      <c r="AW248" s="13" t="s">
        <v>30</v>
      </c>
      <c r="AX248" s="13" t="s">
        <v>72</v>
      </c>
      <c r="AY248" s="211" t="s">
        <v>126</v>
      </c>
    </row>
    <row r="249" spans="2:51" s="14" customFormat="1" ht="11.25">
      <c r="B249" s="212"/>
      <c r="C249" s="213"/>
      <c r="D249" s="203" t="s">
        <v>135</v>
      </c>
      <c r="E249" s="214" t="s">
        <v>1</v>
      </c>
      <c r="F249" s="215" t="s">
        <v>580</v>
      </c>
      <c r="G249" s="213"/>
      <c r="H249" s="216">
        <v>1.5</v>
      </c>
      <c r="I249" s="217"/>
      <c r="J249" s="213"/>
      <c r="K249" s="213"/>
      <c r="L249" s="218"/>
      <c r="M249" s="219"/>
      <c r="N249" s="220"/>
      <c r="O249" s="220"/>
      <c r="P249" s="220"/>
      <c r="Q249" s="220"/>
      <c r="R249" s="220"/>
      <c r="S249" s="220"/>
      <c r="T249" s="221"/>
      <c r="AT249" s="222" t="s">
        <v>135</v>
      </c>
      <c r="AU249" s="222" t="s">
        <v>82</v>
      </c>
      <c r="AV249" s="14" t="s">
        <v>82</v>
      </c>
      <c r="AW249" s="14" t="s">
        <v>30</v>
      </c>
      <c r="AX249" s="14" t="s">
        <v>72</v>
      </c>
      <c r="AY249" s="222" t="s">
        <v>126</v>
      </c>
    </row>
    <row r="250" spans="2:51" s="13" customFormat="1" ht="11.25">
      <c r="B250" s="201"/>
      <c r="C250" s="202"/>
      <c r="D250" s="203" t="s">
        <v>135</v>
      </c>
      <c r="E250" s="204" t="s">
        <v>1</v>
      </c>
      <c r="F250" s="205" t="s">
        <v>267</v>
      </c>
      <c r="G250" s="202"/>
      <c r="H250" s="204" t="s">
        <v>1</v>
      </c>
      <c r="I250" s="206"/>
      <c r="J250" s="202"/>
      <c r="K250" s="202"/>
      <c r="L250" s="207"/>
      <c r="M250" s="208"/>
      <c r="N250" s="209"/>
      <c r="O250" s="209"/>
      <c r="P250" s="209"/>
      <c r="Q250" s="209"/>
      <c r="R250" s="209"/>
      <c r="S250" s="209"/>
      <c r="T250" s="210"/>
      <c r="AT250" s="211" t="s">
        <v>135</v>
      </c>
      <c r="AU250" s="211" t="s">
        <v>82</v>
      </c>
      <c r="AV250" s="13" t="s">
        <v>80</v>
      </c>
      <c r="AW250" s="13" t="s">
        <v>30</v>
      </c>
      <c r="AX250" s="13" t="s">
        <v>72</v>
      </c>
      <c r="AY250" s="211" t="s">
        <v>126</v>
      </c>
    </row>
    <row r="251" spans="2:51" s="14" customFormat="1" ht="11.25">
      <c r="B251" s="212"/>
      <c r="C251" s="213"/>
      <c r="D251" s="203" t="s">
        <v>135</v>
      </c>
      <c r="E251" s="214" t="s">
        <v>1</v>
      </c>
      <c r="F251" s="215" t="s">
        <v>581</v>
      </c>
      <c r="G251" s="213"/>
      <c r="H251" s="216">
        <v>1.56</v>
      </c>
      <c r="I251" s="217"/>
      <c r="J251" s="213"/>
      <c r="K251" s="213"/>
      <c r="L251" s="218"/>
      <c r="M251" s="219"/>
      <c r="N251" s="220"/>
      <c r="O251" s="220"/>
      <c r="P251" s="220"/>
      <c r="Q251" s="220"/>
      <c r="R251" s="220"/>
      <c r="S251" s="220"/>
      <c r="T251" s="221"/>
      <c r="AT251" s="222" t="s">
        <v>135</v>
      </c>
      <c r="AU251" s="222" t="s">
        <v>82</v>
      </c>
      <c r="AV251" s="14" t="s">
        <v>82</v>
      </c>
      <c r="AW251" s="14" t="s">
        <v>30</v>
      </c>
      <c r="AX251" s="14" t="s">
        <v>72</v>
      </c>
      <c r="AY251" s="222" t="s">
        <v>126</v>
      </c>
    </row>
    <row r="252" spans="2:51" s="13" customFormat="1" ht="11.25">
      <c r="B252" s="201"/>
      <c r="C252" s="202"/>
      <c r="D252" s="203" t="s">
        <v>135</v>
      </c>
      <c r="E252" s="204" t="s">
        <v>1</v>
      </c>
      <c r="F252" s="205" t="s">
        <v>269</v>
      </c>
      <c r="G252" s="202"/>
      <c r="H252" s="204" t="s">
        <v>1</v>
      </c>
      <c r="I252" s="206"/>
      <c r="J252" s="202"/>
      <c r="K252" s="202"/>
      <c r="L252" s="207"/>
      <c r="M252" s="208"/>
      <c r="N252" s="209"/>
      <c r="O252" s="209"/>
      <c r="P252" s="209"/>
      <c r="Q252" s="209"/>
      <c r="R252" s="209"/>
      <c r="S252" s="209"/>
      <c r="T252" s="210"/>
      <c r="AT252" s="211" t="s">
        <v>135</v>
      </c>
      <c r="AU252" s="211" t="s">
        <v>82</v>
      </c>
      <c r="AV252" s="13" t="s">
        <v>80</v>
      </c>
      <c r="AW252" s="13" t="s">
        <v>30</v>
      </c>
      <c r="AX252" s="13" t="s">
        <v>72</v>
      </c>
      <c r="AY252" s="211" t="s">
        <v>126</v>
      </c>
    </row>
    <row r="253" spans="2:51" s="14" customFormat="1" ht="11.25">
      <c r="B253" s="212"/>
      <c r="C253" s="213"/>
      <c r="D253" s="203" t="s">
        <v>135</v>
      </c>
      <c r="E253" s="214" t="s">
        <v>1</v>
      </c>
      <c r="F253" s="215" t="s">
        <v>581</v>
      </c>
      <c r="G253" s="213"/>
      <c r="H253" s="216">
        <v>1.56</v>
      </c>
      <c r="I253" s="217"/>
      <c r="J253" s="213"/>
      <c r="K253" s="213"/>
      <c r="L253" s="218"/>
      <c r="M253" s="219"/>
      <c r="N253" s="220"/>
      <c r="O253" s="220"/>
      <c r="P253" s="220"/>
      <c r="Q253" s="220"/>
      <c r="R253" s="220"/>
      <c r="S253" s="220"/>
      <c r="T253" s="221"/>
      <c r="AT253" s="222" t="s">
        <v>135</v>
      </c>
      <c r="AU253" s="222" t="s">
        <v>82</v>
      </c>
      <c r="AV253" s="14" t="s">
        <v>82</v>
      </c>
      <c r="AW253" s="14" t="s">
        <v>30</v>
      </c>
      <c r="AX253" s="14" t="s">
        <v>72</v>
      </c>
      <c r="AY253" s="222" t="s">
        <v>126</v>
      </c>
    </row>
    <row r="254" spans="2:51" s="13" customFormat="1" ht="11.25">
      <c r="B254" s="201"/>
      <c r="C254" s="202"/>
      <c r="D254" s="203" t="s">
        <v>135</v>
      </c>
      <c r="E254" s="204" t="s">
        <v>1</v>
      </c>
      <c r="F254" s="205" t="s">
        <v>582</v>
      </c>
      <c r="G254" s="202"/>
      <c r="H254" s="204" t="s">
        <v>1</v>
      </c>
      <c r="I254" s="206"/>
      <c r="J254" s="202"/>
      <c r="K254" s="202"/>
      <c r="L254" s="207"/>
      <c r="M254" s="208"/>
      <c r="N254" s="209"/>
      <c r="O254" s="209"/>
      <c r="P254" s="209"/>
      <c r="Q254" s="209"/>
      <c r="R254" s="209"/>
      <c r="S254" s="209"/>
      <c r="T254" s="210"/>
      <c r="AT254" s="211" t="s">
        <v>135</v>
      </c>
      <c r="AU254" s="211" t="s">
        <v>82</v>
      </c>
      <c r="AV254" s="13" t="s">
        <v>80</v>
      </c>
      <c r="AW254" s="13" t="s">
        <v>30</v>
      </c>
      <c r="AX254" s="13" t="s">
        <v>72</v>
      </c>
      <c r="AY254" s="211" t="s">
        <v>126</v>
      </c>
    </row>
    <row r="255" spans="2:51" s="14" customFormat="1" ht="11.25">
      <c r="B255" s="212"/>
      <c r="C255" s="213"/>
      <c r="D255" s="203" t="s">
        <v>135</v>
      </c>
      <c r="E255" s="214" t="s">
        <v>1</v>
      </c>
      <c r="F255" s="215" t="s">
        <v>581</v>
      </c>
      <c r="G255" s="213"/>
      <c r="H255" s="216">
        <v>1.56</v>
      </c>
      <c r="I255" s="217"/>
      <c r="J255" s="213"/>
      <c r="K255" s="213"/>
      <c r="L255" s="218"/>
      <c r="M255" s="219"/>
      <c r="N255" s="220"/>
      <c r="O255" s="220"/>
      <c r="P255" s="220"/>
      <c r="Q255" s="220"/>
      <c r="R255" s="220"/>
      <c r="S255" s="220"/>
      <c r="T255" s="221"/>
      <c r="AT255" s="222" t="s">
        <v>135</v>
      </c>
      <c r="AU255" s="222" t="s">
        <v>82</v>
      </c>
      <c r="AV255" s="14" t="s">
        <v>82</v>
      </c>
      <c r="AW255" s="14" t="s">
        <v>30</v>
      </c>
      <c r="AX255" s="14" t="s">
        <v>72</v>
      </c>
      <c r="AY255" s="222" t="s">
        <v>126</v>
      </c>
    </row>
    <row r="256" spans="2:51" s="15" customFormat="1" ht="11.25">
      <c r="B256" s="234"/>
      <c r="C256" s="235"/>
      <c r="D256" s="203" t="s">
        <v>135</v>
      </c>
      <c r="E256" s="236" t="s">
        <v>1</v>
      </c>
      <c r="F256" s="237" t="s">
        <v>271</v>
      </c>
      <c r="G256" s="235"/>
      <c r="H256" s="238">
        <v>6.18</v>
      </c>
      <c r="I256" s="239"/>
      <c r="J256" s="235"/>
      <c r="K256" s="235"/>
      <c r="L256" s="240"/>
      <c r="M256" s="241"/>
      <c r="N256" s="242"/>
      <c r="O256" s="242"/>
      <c r="P256" s="242"/>
      <c r="Q256" s="242"/>
      <c r="R256" s="242"/>
      <c r="S256" s="242"/>
      <c r="T256" s="243"/>
      <c r="AT256" s="244" t="s">
        <v>135</v>
      </c>
      <c r="AU256" s="244" t="s">
        <v>82</v>
      </c>
      <c r="AV256" s="15" t="s">
        <v>133</v>
      </c>
      <c r="AW256" s="15" t="s">
        <v>30</v>
      </c>
      <c r="AX256" s="15" t="s">
        <v>80</v>
      </c>
      <c r="AY256" s="244" t="s">
        <v>126</v>
      </c>
    </row>
    <row r="257" spans="1:65" s="2" customFormat="1" ht="24.2" customHeight="1">
      <c r="A257" s="34"/>
      <c r="B257" s="35"/>
      <c r="C257" s="187" t="s">
        <v>583</v>
      </c>
      <c r="D257" s="187" t="s">
        <v>129</v>
      </c>
      <c r="E257" s="188" t="s">
        <v>584</v>
      </c>
      <c r="F257" s="189" t="s">
        <v>585</v>
      </c>
      <c r="G257" s="190" t="s">
        <v>284</v>
      </c>
      <c r="H257" s="191">
        <v>6.18</v>
      </c>
      <c r="I257" s="192"/>
      <c r="J257" s="193">
        <f>ROUND(I257*H257,2)</f>
        <v>0</v>
      </c>
      <c r="K257" s="194"/>
      <c r="L257" s="39"/>
      <c r="M257" s="195" t="s">
        <v>1</v>
      </c>
      <c r="N257" s="196" t="s">
        <v>38</v>
      </c>
      <c r="O257" s="71"/>
      <c r="P257" s="197">
        <f>O257*H257</f>
        <v>0</v>
      </c>
      <c r="Q257" s="197">
        <v>2E-05</v>
      </c>
      <c r="R257" s="197">
        <f>Q257*H257</f>
        <v>0.0001236</v>
      </c>
      <c r="S257" s="197">
        <v>0</v>
      </c>
      <c r="T257" s="198">
        <f>S257*H257</f>
        <v>0</v>
      </c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R257" s="199" t="s">
        <v>83</v>
      </c>
      <c r="AT257" s="199" t="s">
        <v>129</v>
      </c>
      <c r="AU257" s="199" t="s">
        <v>82</v>
      </c>
      <c r="AY257" s="17" t="s">
        <v>126</v>
      </c>
      <c r="BE257" s="200">
        <f>IF(N257="základní",J257,0)</f>
        <v>0</v>
      </c>
      <c r="BF257" s="200">
        <f>IF(N257="snížená",J257,0)</f>
        <v>0</v>
      </c>
      <c r="BG257" s="200">
        <f>IF(N257="zákl. přenesená",J257,0)</f>
        <v>0</v>
      </c>
      <c r="BH257" s="200">
        <f>IF(N257="sníž. přenesená",J257,0)</f>
        <v>0</v>
      </c>
      <c r="BI257" s="200">
        <f>IF(N257="nulová",J257,0)</f>
        <v>0</v>
      </c>
      <c r="BJ257" s="17" t="s">
        <v>82</v>
      </c>
      <c r="BK257" s="200">
        <f>ROUND(I257*H257,2)</f>
        <v>0</v>
      </c>
      <c r="BL257" s="17" t="s">
        <v>83</v>
      </c>
      <c r="BM257" s="199" t="s">
        <v>586</v>
      </c>
    </row>
    <row r="258" spans="2:51" s="13" customFormat="1" ht="11.25">
      <c r="B258" s="201"/>
      <c r="C258" s="202"/>
      <c r="D258" s="203" t="s">
        <v>135</v>
      </c>
      <c r="E258" s="204" t="s">
        <v>1</v>
      </c>
      <c r="F258" s="205" t="s">
        <v>579</v>
      </c>
      <c r="G258" s="202"/>
      <c r="H258" s="204" t="s">
        <v>1</v>
      </c>
      <c r="I258" s="206"/>
      <c r="J258" s="202"/>
      <c r="K258" s="202"/>
      <c r="L258" s="207"/>
      <c r="M258" s="208"/>
      <c r="N258" s="209"/>
      <c r="O258" s="209"/>
      <c r="P258" s="209"/>
      <c r="Q258" s="209"/>
      <c r="R258" s="209"/>
      <c r="S258" s="209"/>
      <c r="T258" s="210"/>
      <c r="AT258" s="211" t="s">
        <v>135</v>
      </c>
      <c r="AU258" s="211" t="s">
        <v>82</v>
      </c>
      <c r="AV258" s="13" t="s">
        <v>80</v>
      </c>
      <c r="AW258" s="13" t="s">
        <v>30</v>
      </c>
      <c r="AX258" s="13" t="s">
        <v>72</v>
      </c>
      <c r="AY258" s="211" t="s">
        <v>126</v>
      </c>
    </row>
    <row r="259" spans="2:51" s="13" customFormat="1" ht="11.25">
      <c r="B259" s="201"/>
      <c r="C259" s="202"/>
      <c r="D259" s="203" t="s">
        <v>135</v>
      </c>
      <c r="E259" s="204" t="s">
        <v>1</v>
      </c>
      <c r="F259" s="205" t="s">
        <v>267</v>
      </c>
      <c r="G259" s="202"/>
      <c r="H259" s="204" t="s">
        <v>1</v>
      </c>
      <c r="I259" s="206"/>
      <c r="J259" s="202"/>
      <c r="K259" s="202"/>
      <c r="L259" s="207"/>
      <c r="M259" s="208"/>
      <c r="N259" s="209"/>
      <c r="O259" s="209"/>
      <c r="P259" s="209"/>
      <c r="Q259" s="209"/>
      <c r="R259" s="209"/>
      <c r="S259" s="209"/>
      <c r="T259" s="210"/>
      <c r="AT259" s="211" t="s">
        <v>135</v>
      </c>
      <c r="AU259" s="211" t="s">
        <v>82</v>
      </c>
      <c r="AV259" s="13" t="s">
        <v>80</v>
      </c>
      <c r="AW259" s="13" t="s">
        <v>30</v>
      </c>
      <c r="AX259" s="13" t="s">
        <v>72</v>
      </c>
      <c r="AY259" s="211" t="s">
        <v>126</v>
      </c>
    </row>
    <row r="260" spans="2:51" s="14" customFormat="1" ht="11.25">
      <c r="B260" s="212"/>
      <c r="C260" s="213"/>
      <c r="D260" s="203" t="s">
        <v>135</v>
      </c>
      <c r="E260" s="214" t="s">
        <v>1</v>
      </c>
      <c r="F260" s="215" t="s">
        <v>581</v>
      </c>
      <c r="G260" s="213"/>
      <c r="H260" s="216">
        <v>1.56</v>
      </c>
      <c r="I260" s="217"/>
      <c r="J260" s="213"/>
      <c r="K260" s="213"/>
      <c r="L260" s="218"/>
      <c r="M260" s="219"/>
      <c r="N260" s="220"/>
      <c r="O260" s="220"/>
      <c r="P260" s="220"/>
      <c r="Q260" s="220"/>
      <c r="R260" s="220"/>
      <c r="S260" s="220"/>
      <c r="T260" s="221"/>
      <c r="AT260" s="222" t="s">
        <v>135</v>
      </c>
      <c r="AU260" s="222" t="s">
        <v>82</v>
      </c>
      <c r="AV260" s="14" t="s">
        <v>82</v>
      </c>
      <c r="AW260" s="14" t="s">
        <v>30</v>
      </c>
      <c r="AX260" s="14" t="s">
        <v>72</v>
      </c>
      <c r="AY260" s="222" t="s">
        <v>126</v>
      </c>
    </row>
    <row r="261" spans="2:51" s="13" customFormat="1" ht="11.25">
      <c r="B261" s="201"/>
      <c r="C261" s="202"/>
      <c r="D261" s="203" t="s">
        <v>135</v>
      </c>
      <c r="E261" s="204" t="s">
        <v>1</v>
      </c>
      <c r="F261" s="205" t="s">
        <v>269</v>
      </c>
      <c r="G261" s="202"/>
      <c r="H261" s="204" t="s">
        <v>1</v>
      </c>
      <c r="I261" s="206"/>
      <c r="J261" s="202"/>
      <c r="K261" s="202"/>
      <c r="L261" s="207"/>
      <c r="M261" s="208"/>
      <c r="N261" s="209"/>
      <c r="O261" s="209"/>
      <c r="P261" s="209"/>
      <c r="Q261" s="209"/>
      <c r="R261" s="209"/>
      <c r="S261" s="209"/>
      <c r="T261" s="210"/>
      <c r="AT261" s="211" t="s">
        <v>135</v>
      </c>
      <c r="AU261" s="211" t="s">
        <v>82</v>
      </c>
      <c r="AV261" s="13" t="s">
        <v>80</v>
      </c>
      <c r="AW261" s="13" t="s">
        <v>30</v>
      </c>
      <c r="AX261" s="13" t="s">
        <v>72</v>
      </c>
      <c r="AY261" s="211" t="s">
        <v>126</v>
      </c>
    </row>
    <row r="262" spans="2:51" s="14" customFormat="1" ht="11.25">
      <c r="B262" s="212"/>
      <c r="C262" s="213"/>
      <c r="D262" s="203" t="s">
        <v>135</v>
      </c>
      <c r="E262" s="214" t="s">
        <v>1</v>
      </c>
      <c r="F262" s="215" t="s">
        <v>581</v>
      </c>
      <c r="G262" s="213"/>
      <c r="H262" s="216">
        <v>1.56</v>
      </c>
      <c r="I262" s="217"/>
      <c r="J262" s="213"/>
      <c r="K262" s="213"/>
      <c r="L262" s="218"/>
      <c r="M262" s="219"/>
      <c r="N262" s="220"/>
      <c r="O262" s="220"/>
      <c r="P262" s="220"/>
      <c r="Q262" s="220"/>
      <c r="R262" s="220"/>
      <c r="S262" s="220"/>
      <c r="T262" s="221"/>
      <c r="AT262" s="222" t="s">
        <v>135</v>
      </c>
      <c r="AU262" s="222" t="s">
        <v>82</v>
      </c>
      <c r="AV262" s="14" t="s">
        <v>82</v>
      </c>
      <c r="AW262" s="14" t="s">
        <v>30</v>
      </c>
      <c r="AX262" s="14" t="s">
        <v>72</v>
      </c>
      <c r="AY262" s="222" t="s">
        <v>126</v>
      </c>
    </row>
    <row r="263" spans="2:51" s="13" customFormat="1" ht="11.25">
      <c r="B263" s="201"/>
      <c r="C263" s="202"/>
      <c r="D263" s="203" t="s">
        <v>135</v>
      </c>
      <c r="E263" s="204" t="s">
        <v>1</v>
      </c>
      <c r="F263" s="205" t="s">
        <v>245</v>
      </c>
      <c r="G263" s="202"/>
      <c r="H263" s="204" t="s">
        <v>1</v>
      </c>
      <c r="I263" s="206"/>
      <c r="J263" s="202"/>
      <c r="K263" s="202"/>
      <c r="L263" s="207"/>
      <c r="M263" s="208"/>
      <c r="N263" s="209"/>
      <c r="O263" s="209"/>
      <c r="P263" s="209"/>
      <c r="Q263" s="209"/>
      <c r="R263" s="209"/>
      <c r="S263" s="209"/>
      <c r="T263" s="210"/>
      <c r="AT263" s="211" t="s">
        <v>135</v>
      </c>
      <c r="AU263" s="211" t="s">
        <v>82</v>
      </c>
      <c r="AV263" s="13" t="s">
        <v>80</v>
      </c>
      <c r="AW263" s="13" t="s">
        <v>30</v>
      </c>
      <c r="AX263" s="13" t="s">
        <v>72</v>
      </c>
      <c r="AY263" s="211" t="s">
        <v>126</v>
      </c>
    </row>
    <row r="264" spans="2:51" s="14" customFormat="1" ht="11.25">
      <c r="B264" s="212"/>
      <c r="C264" s="213"/>
      <c r="D264" s="203" t="s">
        <v>135</v>
      </c>
      <c r="E264" s="214" t="s">
        <v>1</v>
      </c>
      <c r="F264" s="215" t="s">
        <v>580</v>
      </c>
      <c r="G264" s="213"/>
      <c r="H264" s="216">
        <v>1.5</v>
      </c>
      <c r="I264" s="217"/>
      <c r="J264" s="213"/>
      <c r="K264" s="213"/>
      <c r="L264" s="218"/>
      <c r="M264" s="219"/>
      <c r="N264" s="220"/>
      <c r="O264" s="220"/>
      <c r="P264" s="220"/>
      <c r="Q264" s="220"/>
      <c r="R264" s="220"/>
      <c r="S264" s="220"/>
      <c r="T264" s="221"/>
      <c r="AT264" s="222" t="s">
        <v>135</v>
      </c>
      <c r="AU264" s="222" t="s">
        <v>82</v>
      </c>
      <c r="AV264" s="14" t="s">
        <v>82</v>
      </c>
      <c r="AW264" s="14" t="s">
        <v>30</v>
      </c>
      <c r="AX264" s="14" t="s">
        <v>72</v>
      </c>
      <c r="AY264" s="222" t="s">
        <v>126</v>
      </c>
    </row>
    <row r="265" spans="2:51" s="13" customFormat="1" ht="11.25">
      <c r="B265" s="201"/>
      <c r="C265" s="202"/>
      <c r="D265" s="203" t="s">
        <v>135</v>
      </c>
      <c r="E265" s="204" t="s">
        <v>1</v>
      </c>
      <c r="F265" s="205" t="s">
        <v>582</v>
      </c>
      <c r="G265" s="202"/>
      <c r="H265" s="204" t="s">
        <v>1</v>
      </c>
      <c r="I265" s="206"/>
      <c r="J265" s="202"/>
      <c r="K265" s="202"/>
      <c r="L265" s="207"/>
      <c r="M265" s="208"/>
      <c r="N265" s="209"/>
      <c r="O265" s="209"/>
      <c r="P265" s="209"/>
      <c r="Q265" s="209"/>
      <c r="R265" s="209"/>
      <c r="S265" s="209"/>
      <c r="T265" s="210"/>
      <c r="AT265" s="211" t="s">
        <v>135</v>
      </c>
      <c r="AU265" s="211" t="s">
        <v>82</v>
      </c>
      <c r="AV265" s="13" t="s">
        <v>80</v>
      </c>
      <c r="AW265" s="13" t="s">
        <v>30</v>
      </c>
      <c r="AX265" s="13" t="s">
        <v>72</v>
      </c>
      <c r="AY265" s="211" t="s">
        <v>126</v>
      </c>
    </row>
    <row r="266" spans="2:51" s="14" customFormat="1" ht="11.25">
      <c r="B266" s="212"/>
      <c r="C266" s="213"/>
      <c r="D266" s="203" t="s">
        <v>135</v>
      </c>
      <c r="E266" s="214" t="s">
        <v>1</v>
      </c>
      <c r="F266" s="215" t="s">
        <v>581</v>
      </c>
      <c r="G266" s="213"/>
      <c r="H266" s="216">
        <v>1.56</v>
      </c>
      <c r="I266" s="217"/>
      <c r="J266" s="213"/>
      <c r="K266" s="213"/>
      <c r="L266" s="218"/>
      <c r="M266" s="219"/>
      <c r="N266" s="220"/>
      <c r="O266" s="220"/>
      <c r="P266" s="220"/>
      <c r="Q266" s="220"/>
      <c r="R266" s="220"/>
      <c r="S266" s="220"/>
      <c r="T266" s="221"/>
      <c r="AT266" s="222" t="s">
        <v>135</v>
      </c>
      <c r="AU266" s="222" t="s">
        <v>82</v>
      </c>
      <c r="AV266" s="14" t="s">
        <v>82</v>
      </c>
      <c r="AW266" s="14" t="s">
        <v>30</v>
      </c>
      <c r="AX266" s="14" t="s">
        <v>72</v>
      </c>
      <c r="AY266" s="222" t="s">
        <v>126</v>
      </c>
    </row>
    <row r="267" spans="2:51" s="15" customFormat="1" ht="11.25">
      <c r="B267" s="234"/>
      <c r="C267" s="235"/>
      <c r="D267" s="203" t="s">
        <v>135</v>
      </c>
      <c r="E267" s="236" t="s">
        <v>1</v>
      </c>
      <c r="F267" s="237" t="s">
        <v>271</v>
      </c>
      <c r="G267" s="235"/>
      <c r="H267" s="238">
        <v>6.18</v>
      </c>
      <c r="I267" s="239"/>
      <c r="J267" s="235"/>
      <c r="K267" s="235"/>
      <c r="L267" s="240"/>
      <c r="M267" s="241"/>
      <c r="N267" s="242"/>
      <c r="O267" s="242"/>
      <c r="P267" s="242"/>
      <c r="Q267" s="242"/>
      <c r="R267" s="242"/>
      <c r="S267" s="242"/>
      <c r="T267" s="243"/>
      <c r="AT267" s="244" t="s">
        <v>135</v>
      </c>
      <c r="AU267" s="244" t="s">
        <v>82</v>
      </c>
      <c r="AV267" s="15" t="s">
        <v>133</v>
      </c>
      <c r="AW267" s="15" t="s">
        <v>30</v>
      </c>
      <c r="AX267" s="15" t="s">
        <v>80</v>
      </c>
      <c r="AY267" s="244" t="s">
        <v>126</v>
      </c>
    </row>
    <row r="268" spans="1:65" s="2" customFormat="1" ht="24.2" customHeight="1">
      <c r="A268" s="34"/>
      <c r="B268" s="35"/>
      <c r="C268" s="187" t="s">
        <v>587</v>
      </c>
      <c r="D268" s="187" t="s">
        <v>129</v>
      </c>
      <c r="E268" s="188" t="s">
        <v>588</v>
      </c>
      <c r="F268" s="189" t="s">
        <v>589</v>
      </c>
      <c r="G268" s="190" t="s">
        <v>284</v>
      </c>
      <c r="H268" s="191">
        <v>6.18</v>
      </c>
      <c r="I268" s="192"/>
      <c r="J268" s="193">
        <f>ROUND(I268*H268,2)</f>
        <v>0</v>
      </c>
      <c r="K268" s="194"/>
      <c r="L268" s="39"/>
      <c r="M268" s="195" t="s">
        <v>1</v>
      </c>
      <c r="N268" s="196" t="s">
        <v>38</v>
      </c>
      <c r="O268" s="71"/>
      <c r="P268" s="197">
        <f>O268*H268</f>
        <v>0</v>
      </c>
      <c r="Q268" s="197">
        <v>0.00014</v>
      </c>
      <c r="R268" s="197">
        <f>Q268*H268</f>
        <v>0.0008651999999999999</v>
      </c>
      <c r="S268" s="197">
        <v>0</v>
      </c>
      <c r="T268" s="198">
        <f>S268*H268</f>
        <v>0</v>
      </c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R268" s="199" t="s">
        <v>83</v>
      </c>
      <c r="AT268" s="199" t="s">
        <v>129</v>
      </c>
      <c r="AU268" s="199" t="s">
        <v>82</v>
      </c>
      <c r="AY268" s="17" t="s">
        <v>126</v>
      </c>
      <c r="BE268" s="200">
        <f>IF(N268="základní",J268,0)</f>
        <v>0</v>
      </c>
      <c r="BF268" s="200">
        <f>IF(N268="snížená",J268,0)</f>
        <v>0</v>
      </c>
      <c r="BG268" s="200">
        <f>IF(N268="zákl. přenesená",J268,0)</f>
        <v>0</v>
      </c>
      <c r="BH268" s="200">
        <f>IF(N268="sníž. přenesená",J268,0)</f>
        <v>0</v>
      </c>
      <c r="BI268" s="200">
        <f>IF(N268="nulová",J268,0)</f>
        <v>0</v>
      </c>
      <c r="BJ268" s="17" t="s">
        <v>82</v>
      </c>
      <c r="BK268" s="200">
        <f>ROUND(I268*H268,2)</f>
        <v>0</v>
      </c>
      <c r="BL268" s="17" t="s">
        <v>83</v>
      </c>
      <c r="BM268" s="199" t="s">
        <v>590</v>
      </c>
    </row>
    <row r="269" spans="1:65" s="2" customFormat="1" ht="24.2" customHeight="1">
      <c r="A269" s="34"/>
      <c r="B269" s="35"/>
      <c r="C269" s="187" t="s">
        <v>591</v>
      </c>
      <c r="D269" s="187" t="s">
        <v>129</v>
      </c>
      <c r="E269" s="188" t="s">
        <v>592</v>
      </c>
      <c r="F269" s="189" t="s">
        <v>593</v>
      </c>
      <c r="G269" s="190" t="s">
        <v>284</v>
      </c>
      <c r="H269" s="191">
        <v>6.18</v>
      </c>
      <c r="I269" s="192"/>
      <c r="J269" s="193">
        <f>ROUND(I269*H269,2)</f>
        <v>0</v>
      </c>
      <c r="K269" s="194"/>
      <c r="L269" s="39"/>
      <c r="M269" s="195" t="s">
        <v>1</v>
      </c>
      <c r="N269" s="196" t="s">
        <v>38</v>
      </c>
      <c r="O269" s="71"/>
      <c r="P269" s="197">
        <f>O269*H269</f>
        <v>0</v>
      </c>
      <c r="Q269" s="197">
        <v>0.00012</v>
      </c>
      <c r="R269" s="197">
        <f>Q269*H269</f>
        <v>0.0007416</v>
      </c>
      <c r="S269" s="197">
        <v>0</v>
      </c>
      <c r="T269" s="198">
        <f>S269*H269</f>
        <v>0</v>
      </c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R269" s="199" t="s">
        <v>83</v>
      </c>
      <c r="AT269" s="199" t="s">
        <v>129</v>
      </c>
      <c r="AU269" s="199" t="s">
        <v>82</v>
      </c>
      <c r="AY269" s="17" t="s">
        <v>126</v>
      </c>
      <c r="BE269" s="200">
        <f>IF(N269="základní",J269,0)</f>
        <v>0</v>
      </c>
      <c r="BF269" s="200">
        <f>IF(N269="snížená",J269,0)</f>
        <v>0</v>
      </c>
      <c r="BG269" s="200">
        <f>IF(N269="zákl. přenesená",J269,0)</f>
        <v>0</v>
      </c>
      <c r="BH269" s="200">
        <f>IF(N269="sníž. přenesená",J269,0)</f>
        <v>0</v>
      </c>
      <c r="BI269" s="200">
        <f>IF(N269="nulová",J269,0)</f>
        <v>0</v>
      </c>
      <c r="BJ269" s="17" t="s">
        <v>82</v>
      </c>
      <c r="BK269" s="200">
        <f>ROUND(I269*H269,2)</f>
        <v>0</v>
      </c>
      <c r="BL269" s="17" t="s">
        <v>83</v>
      </c>
      <c r="BM269" s="199" t="s">
        <v>594</v>
      </c>
    </row>
    <row r="270" spans="1:65" s="2" customFormat="1" ht="24.2" customHeight="1">
      <c r="A270" s="34"/>
      <c r="B270" s="35"/>
      <c r="C270" s="187" t="s">
        <v>595</v>
      </c>
      <c r="D270" s="187" t="s">
        <v>129</v>
      </c>
      <c r="E270" s="188" t="s">
        <v>596</v>
      </c>
      <c r="F270" s="189" t="s">
        <v>597</v>
      </c>
      <c r="G270" s="190" t="s">
        <v>284</v>
      </c>
      <c r="H270" s="191">
        <v>6.18</v>
      </c>
      <c r="I270" s="192"/>
      <c r="J270" s="193">
        <f>ROUND(I270*H270,2)</f>
        <v>0</v>
      </c>
      <c r="K270" s="194"/>
      <c r="L270" s="39"/>
      <c r="M270" s="195" t="s">
        <v>1</v>
      </c>
      <c r="N270" s="196" t="s">
        <v>38</v>
      </c>
      <c r="O270" s="71"/>
      <c r="P270" s="197">
        <f>O270*H270</f>
        <v>0</v>
      </c>
      <c r="Q270" s="197">
        <v>0.00012</v>
      </c>
      <c r="R270" s="197">
        <f>Q270*H270</f>
        <v>0.0007416</v>
      </c>
      <c r="S270" s="197">
        <v>0</v>
      </c>
      <c r="T270" s="198">
        <f>S270*H270</f>
        <v>0</v>
      </c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R270" s="199" t="s">
        <v>83</v>
      </c>
      <c r="AT270" s="199" t="s">
        <v>129</v>
      </c>
      <c r="AU270" s="199" t="s">
        <v>82</v>
      </c>
      <c r="AY270" s="17" t="s">
        <v>126</v>
      </c>
      <c r="BE270" s="200">
        <f>IF(N270="základní",J270,0)</f>
        <v>0</v>
      </c>
      <c r="BF270" s="200">
        <f>IF(N270="snížená",J270,0)</f>
        <v>0</v>
      </c>
      <c r="BG270" s="200">
        <f>IF(N270="zákl. přenesená",J270,0)</f>
        <v>0</v>
      </c>
      <c r="BH270" s="200">
        <f>IF(N270="sníž. přenesená",J270,0)</f>
        <v>0</v>
      </c>
      <c r="BI270" s="200">
        <f>IF(N270="nulová",J270,0)</f>
        <v>0</v>
      </c>
      <c r="BJ270" s="17" t="s">
        <v>82</v>
      </c>
      <c r="BK270" s="200">
        <f>ROUND(I270*H270,2)</f>
        <v>0</v>
      </c>
      <c r="BL270" s="17" t="s">
        <v>83</v>
      </c>
      <c r="BM270" s="199" t="s">
        <v>598</v>
      </c>
    </row>
    <row r="271" spans="1:65" s="2" customFormat="1" ht="24.2" customHeight="1">
      <c r="A271" s="34"/>
      <c r="B271" s="35"/>
      <c r="C271" s="187" t="s">
        <v>599</v>
      </c>
      <c r="D271" s="187" t="s">
        <v>129</v>
      </c>
      <c r="E271" s="188" t="s">
        <v>600</v>
      </c>
      <c r="F271" s="189" t="s">
        <v>601</v>
      </c>
      <c r="G271" s="190" t="s">
        <v>284</v>
      </c>
      <c r="H271" s="191">
        <v>6.18</v>
      </c>
      <c r="I271" s="192"/>
      <c r="J271" s="193">
        <f>ROUND(I271*H271,2)</f>
        <v>0</v>
      </c>
      <c r="K271" s="194"/>
      <c r="L271" s="39"/>
      <c r="M271" s="195" t="s">
        <v>1</v>
      </c>
      <c r="N271" s="196" t="s">
        <v>38</v>
      </c>
      <c r="O271" s="71"/>
      <c r="P271" s="197">
        <f>O271*H271</f>
        <v>0</v>
      </c>
      <c r="Q271" s="197">
        <v>3E-05</v>
      </c>
      <c r="R271" s="197">
        <f>Q271*H271</f>
        <v>0.0001854</v>
      </c>
      <c r="S271" s="197">
        <v>0</v>
      </c>
      <c r="T271" s="198">
        <f>S271*H271</f>
        <v>0</v>
      </c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R271" s="199" t="s">
        <v>83</v>
      </c>
      <c r="AT271" s="199" t="s">
        <v>129</v>
      </c>
      <c r="AU271" s="199" t="s">
        <v>82</v>
      </c>
      <c r="AY271" s="17" t="s">
        <v>126</v>
      </c>
      <c r="BE271" s="200">
        <f>IF(N271="základní",J271,0)</f>
        <v>0</v>
      </c>
      <c r="BF271" s="200">
        <f>IF(N271="snížená",J271,0)</f>
        <v>0</v>
      </c>
      <c r="BG271" s="200">
        <f>IF(N271="zákl. přenesená",J271,0)</f>
        <v>0</v>
      </c>
      <c r="BH271" s="200">
        <f>IF(N271="sníž. přenesená",J271,0)</f>
        <v>0</v>
      </c>
      <c r="BI271" s="200">
        <f>IF(N271="nulová",J271,0)</f>
        <v>0</v>
      </c>
      <c r="BJ271" s="17" t="s">
        <v>82</v>
      </c>
      <c r="BK271" s="200">
        <f>ROUND(I271*H271,2)</f>
        <v>0</v>
      </c>
      <c r="BL271" s="17" t="s">
        <v>83</v>
      </c>
      <c r="BM271" s="199" t="s">
        <v>602</v>
      </c>
    </row>
    <row r="272" spans="2:63" s="12" customFormat="1" ht="22.9" customHeight="1">
      <c r="B272" s="171"/>
      <c r="C272" s="172"/>
      <c r="D272" s="173" t="s">
        <v>71</v>
      </c>
      <c r="E272" s="185" t="s">
        <v>354</v>
      </c>
      <c r="F272" s="185" t="s">
        <v>355</v>
      </c>
      <c r="G272" s="172"/>
      <c r="H272" s="172"/>
      <c r="I272" s="175"/>
      <c r="J272" s="186">
        <f>BK272</f>
        <v>0</v>
      </c>
      <c r="K272" s="172"/>
      <c r="L272" s="177"/>
      <c r="M272" s="178"/>
      <c r="N272" s="179"/>
      <c r="O272" s="179"/>
      <c r="P272" s="180">
        <f>SUM(P273:P312)</f>
        <v>0</v>
      </c>
      <c r="Q272" s="179"/>
      <c r="R272" s="180">
        <f>SUM(R273:R312)</f>
        <v>0.06119876</v>
      </c>
      <c r="S272" s="179"/>
      <c r="T272" s="181">
        <f>SUM(T273:T312)</f>
        <v>0</v>
      </c>
      <c r="AR272" s="182" t="s">
        <v>82</v>
      </c>
      <c r="AT272" s="183" t="s">
        <v>71</v>
      </c>
      <c r="AU272" s="183" t="s">
        <v>80</v>
      </c>
      <c r="AY272" s="182" t="s">
        <v>126</v>
      </c>
      <c r="BK272" s="184">
        <f>SUM(BK273:BK312)</f>
        <v>0</v>
      </c>
    </row>
    <row r="273" spans="1:65" s="2" customFormat="1" ht="24.2" customHeight="1">
      <c r="A273" s="34"/>
      <c r="B273" s="35"/>
      <c r="C273" s="187" t="s">
        <v>603</v>
      </c>
      <c r="D273" s="187" t="s">
        <v>129</v>
      </c>
      <c r="E273" s="188" t="s">
        <v>357</v>
      </c>
      <c r="F273" s="189" t="s">
        <v>358</v>
      </c>
      <c r="G273" s="190" t="s">
        <v>284</v>
      </c>
      <c r="H273" s="191">
        <v>132.606</v>
      </c>
      <c r="I273" s="192"/>
      <c r="J273" s="193">
        <f>ROUND(I273*H273,2)</f>
        <v>0</v>
      </c>
      <c r="K273" s="194"/>
      <c r="L273" s="39"/>
      <c r="M273" s="195" t="s">
        <v>1</v>
      </c>
      <c r="N273" s="196" t="s">
        <v>38</v>
      </c>
      <c r="O273" s="71"/>
      <c r="P273" s="197">
        <f>O273*H273</f>
        <v>0</v>
      </c>
      <c r="Q273" s="197">
        <v>0</v>
      </c>
      <c r="R273" s="197">
        <f>Q273*H273</f>
        <v>0</v>
      </c>
      <c r="S273" s="197">
        <v>0</v>
      </c>
      <c r="T273" s="198">
        <f>S273*H273</f>
        <v>0</v>
      </c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R273" s="199" t="s">
        <v>83</v>
      </c>
      <c r="AT273" s="199" t="s">
        <v>129</v>
      </c>
      <c r="AU273" s="199" t="s">
        <v>82</v>
      </c>
      <c r="AY273" s="17" t="s">
        <v>126</v>
      </c>
      <c r="BE273" s="200">
        <f>IF(N273="základní",J273,0)</f>
        <v>0</v>
      </c>
      <c r="BF273" s="200">
        <f>IF(N273="snížená",J273,0)</f>
        <v>0</v>
      </c>
      <c r="BG273" s="200">
        <f>IF(N273="zákl. přenesená",J273,0)</f>
        <v>0</v>
      </c>
      <c r="BH273" s="200">
        <f>IF(N273="sníž. přenesená",J273,0)</f>
        <v>0</v>
      </c>
      <c r="BI273" s="200">
        <f>IF(N273="nulová",J273,0)</f>
        <v>0</v>
      </c>
      <c r="BJ273" s="17" t="s">
        <v>82</v>
      </c>
      <c r="BK273" s="200">
        <f>ROUND(I273*H273,2)</f>
        <v>0</v>
      </c>
      <c r="BL273" s="17" t="s">
        <v>83</v>
      </c>
      <c r="BM273" s="199" t="s">
        <v>604</v>
      </c>
    </row>
    <row r="274" spans="1:65" s="2" customFormat="1" ht="24.2" customHeight="1">
      <c r="A274" s="34"/>
      <c r="B274" s="35"/>
      <c r="C274" s="187" t="s">
        <v>605</v>
      </c>
      <c r="D274" s="187" t="s">
        <v>129</v>
      </c>
      <c r="E274" s="188" t="s">
        <v>361</v>
      </c>
      <c r="F274" s="189" t="s">
        <v>362</v>
      </c>
      <c r="G274" s="190" t="s">
        <v>265</v>
      </c>
      <c r="H274" s="191">
        <v>20</v>
      </c>
      <c r="I274" s="192"/>
      <c r="J274" s="193">
        <f>ROUND(I274*H274,2)</f>
        <v>0</v>
      </c>
      <c r="K274" s="194"/>
      <c r="L274" s="39"/>
      <c r="M274" s="195" t="s">
        <v>1</v>
      </c>
      <c r="N274" s="196" t="s">
        <v>38</v>
      </c>
      <c r="O274" s="71"/>
      <c r="P274" s="197">
        <f>O274*H274</f>
        <v>0</v>
      </c>
      <c r="Q274" s="197">
        <v>1E-05</v>
      </c>
      <c r="R274" s="197">
        <f>Q274*H274</f>
        <v>0.0002</v>
      </c>
      <c r="S274" s="197">
        <v>0</v>
      </c>
      <c r="T274" s="198">
        <f>S274*H274</f>
        <v>0</v>
      </c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R274" s="199" t="s">
        <v>83</v>
      </c>
      <c r="AT274" s="199" t="s">
        <v>129</v>
      </c>
      <c r="AU274" s="199" t="s">
        <v>82</v>
      </c>
      <c r="AY274" s="17" t="s">
        <v>126</v>
      </c>
      <c r="BE274" s="200">
        <f>IF(N274="základní",J274,0)</f>
        <v>0</v>
      </c>
      <c r="BF274" s="200">
        <f>IF(N274="snížená",J274,0)</f>
        <v>0</v>
      </c>
      <c r="BG274" s="200">
        <f>IF(N274="zákl. přenesená",J274,0)</f>
        <v>0</v>
      </c>
      <c r="BH274" s="200">
        <f>IF(N274="sníž. přenesená",J274,0)</f>
        <v>0</v>
      </c>
      <c r="BI274" s="200">
        <f>IF(N274="nulová",J274,0)</f>
        <v>0</v>
      </c>
      <c r="BJ274" s="17" t="s">
        <v>82</v>
      </c>
      <c r="BK274" s="200">
        <f>ROUND(I274*H274,2)</f>
        <v>0</v>
      </c>
      <c r="BL274" s="17" t="s">
        <v>83</v>
      </c>
      <c r="BM274" s="199" t="s">
        <v>606</v>
      </c>
    </row>
    <row r="275" spans="1:65" s="2" customFormat="1" ht="16.5" customHeight="1">
      <c r="A275" s="34"/>
      <c r="B275" s="35"/>
      <c r="C275" s="187" t="s">
        <v>607</v>
      </c>
      <c r="D275" s="187" t="s">
        <v>129</v>
      </c>
      <c r="E275" s="188" t="s">
        <v>365</v>
      </c>
      <c r="F275" s="189" t="s">
        <v>366</v>
      </c>
      <c r="G275" s="190" t="s">
        <v>284</v>
      </c>
      <c r="H275" s="191">
        <v>39.67</v>
      </c>
      <c r="I275" s="192"/>
      <c r="J275" s="193">
        <f>ROUND(I275*H275,2)</f>
        <v>0</v>
      </c>
      <c r="K275" s="194"/>
      <c r="L275" s="39"/>
      <c r="M275" s="195" t="s">
        <v>1</v>
      </c>
      <c r="N275" s="196" t="s">
        <v>38</v>
      </c>
      <c r="O275" s="71"/>
      <c r="P275" s="197">
        <f>O275*H275</f>
        <v>0</v>
      </c>
      <c r="Q275" s="197">
        <v>0</v>
      </c>
      <c r="R275" s="197">
        <f>Q275*H275</f>
        <v>0</v>
      </c>
      <c r="S275" s="197">
        <v>0</v>
      </c>
      <c r="T275" s="198">
        <f>S275*H275</f>
        <v>0</v>
      </c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R275" s="199" t="s">
        <v>83</v>
      </c>
      <c r="AT275" s="199" t="s">
        <v>129</v>
      </c>
      <c r="AU275" s="199" t="s">
        <v>82</v>
      </c>
      <c r="AY275" s="17" t="s">
        <v>126</v>
      </c>
      <c r="BE275" s="200">
        <f>IF(N275="základní",J275,0)</f>
        <v>0</v>
      </c>
      <c r="BF275" s="200">
        <f>IF(N275="snížená",J275,0)</f>
        <v>0</v>
      </c>
      <c r="BG275" s="200">
        <f>IF(N275="zákl. přenesená",J275,0)</f>
        <v>0</v>
      </c>
      <c r="BH275" s="200">
        <f>IF(N275="sníž. přenesená",J275,0)</f>
        <v>0</v>
      </c>
      <c r="BI275" s="200">
        <f>IF(N275="nulová",J275,0)</f>
        <v>0</v>
      </c>
      <c r="BJ275" s="17" t="s">
        <v>82</v>
      </c>
      <c r="BK275" s="200">
        <f>ROUND(I275*H275,2)</f>
        <v>0</v>
      </c>
      <c r="BL275" s="17" t="s">
        <v>83</v>
      </c>
      <c r="BM275" s="199" t="s">
        <v>608</v>
      </c>
    </row>
    <row r="276" spans="2:51" s="13" customFormat="1" ht="11.25">
      <c r="B276" s="201"/>
      <c r="C276" s="202"/>
      <c r="D276" s="203" t="s">
        <v>135</v>
      </c>
      <c r="E276" s="204" t="s">
        <v>1</v>
      </c>
      <c r="F276" s="205" t="s">
        <v>368</v>
      </c>
      <c r="G276" s="202"/>
      <c r="H276" s="204" t="s">
        <v>1</v>
      </c>
      <c r="I276" s="206"/>
      <c r="J276" s="202"/>
      <c r="K276" s="202"/>
      <c r="L276" s="207"/>
      <c r="M276" s="208"/>
      <c r="N276" s="209"/>
      <c r="O276" s="209"/>
      <c r="P276" s="209"/>
      <c r="Q276" s="209"/>
      <c r="R276" s="209"/>
      <c r="S276" s="209"/>
      <c r="T276" s="210"/>
      <c r="AT276" s="211" t="s">
        <v>135</v>
      </c>
      <c r="AU276" s="211" t="s">
        <v>82</v>
      </c>
      <c r="AV276" s="13" t="s">
        <v>80</v>
      </c>
      <c r="AW276" s="13" t="s">
        <v>30</v>
      </c>
      <c r="AX276" s="13" t="s">
        <v>72</v>
      </c>
      <c r="AY276" s="211" t="s">
        <v>126</v>
      </c>
    </row>
    <row r="277" spans="2:51" s="13" customFormat="1" ht="33.75">
      <c r="B277" s="201"/>
      <c r="C277" s="202"/>
      <c r="D277" s="203" t="s">
        <v>135</v>
      </c>
      <c r="E277" s="204" t="s">
        <v>1</v>
      </c>
      <c r="F277" s="205" t="s">
        <v>369</v>
      </c>
      <c r="G277" s="202"/>
      <c r="H277" s="204" t="s">
        <v>1</v>
      </c>
      <c r="I277" s="206"/>
      <c r="J277" s="202"/>
      <c r="K277" s="202"/>
      <c r="L277" s="207"/>
      <c r="M277" s="208"/>
      <c r="N277" s="209"/>
      <c r="O277" s="209"/>
      <c r="P277" s="209"/>
      <c r="Q277" s="209"/>
      <c r="R277" s="209"/>
      <c r="S277" s="209"/>
      <c r="T277" s="210"/>
      <c r="AT277" s="211" t="s">
        <v>135</v>
      </c>
      <c r="AU277" s="211" t="s">
        <v>82</v>
      </c>
      <c r="AV277" s="13" t="s">
        <v>80</v>
      </c>
      <c r="AW277" s="13" t="s">
        <v>30</v>
      </c>
      <c r="AX277" s="13" t="s">
        <v>72</v>
      </c>
      <c r="AY277" s="211" t="s">
        <v>126</v>
      </c>
    </row>
    <row r="278" spans="2:51" s="13" customFormat="1" ht="11.25">
      <c r="B278" s="201"/>
      <c r="C278" s="202"/>
      <c r="D278" s="203" t="s">
        <v>135</v>
      </c>
      <c r="E278" s="204" t="s">
        <v>1</v>
      </c>
      <c r="F278" s="205" t="s">
        <v>370</v>
      </c>
      <c r="G278" s="202"/>
      <c r="H278" s="204" t="s">
        <v>1</v>
      </c>
      <c r="I278" s="206"/>
      <c r="J278" s="202"/>
      <c r="K278" s="202"/>
      <c r="L278" s="207"/>
      <c r="M278" s="208"/>
      <c r="N278" s="209"/>
      <c r="O278" s="209"/>
      <c r="P278" s="209"/>
      <c r="Q278" s="209"/>
      <c r="R278" s="209"/>
      <c r="S278" s="209"/>
      <c r="T278" s="210"/>
      <c r="AT278" s="211" t="s">
        <v>135</v>
      </c>
      <c r="AU278" s="211" t="s">
        <v>82</v>
      </c>
      <c r="AV278" s="13" t="s">
        <v>80</v>
      </c>
      <c r="AW278" s="13" t="s">
        <v>30</v>
      </c>
      <c r="AX278" s="13" t="s">
        <v>72</v>
      </c>
      <c r="AY278" s="211" t="s">
        <v>126</v>
      </c>
    </row>
    <row r="279" spans="2:51" s="14" customFormat="1" ht="11.25">
      <c r="B279" s="212"/>
      <c r="C279" s="213"/>
      <c r="D279" s="203" t="s">
        <v>135</v>
      </c>
      <c r="E279" s="214" t="s">
        <v>1</v>
      </c>
      <c r="F279" s="215" t="s">
        <v>371</v>
      </c>
      <c r="G279" s="213"/>
      <c r="H279" s="216">
        <v>2.16</v>
      </c>
      <c r="I279" s="217"/>
      <c r="J279" s="213"/>
      <c r="K279" s="213"/>
      <c r="L279" s="218"/>
      <c r="M279" s="219"/>
      <c r="N279" s="220"/>
      <c r="O279" s="220"/>
      <c r="P279" s="220"/>
      <c r="Q279" s="220"/>
      <c r="R279" s="220"/>
      <c r="S279" s="220"/>
      <c r="T279" s="221"/>
      <c r="AT279" s="222" t="s">
        <v>135</v>
      </c>
      <c r="AU279" s="222" t="s">
        <v>82</v>
      </c>
      <c r="AV279" s="14" t="s">
        <v>82</v>
      </c>
      <c r="AW279" s="14" t="s">
        <v>30</v>
      </c>
      <c r="AX279" s="14" t="s">
        <v>72</v>
      </c>
      <c r="AY279" s="222" t="s">
        <v>126</v>
      </c>
    </row>
    <row r="280" spans="2:51" s="13" customFormat="1" ht="11.25">
      <c r="B280" s="201"/>
      <c r="C280" s="202"/>
      <c r="D280" s="203" t="s">
        <v>135</v>
      </c>
      <c r="E280" s="204" t="s">
        <v>1</v>
      </c>
      <c r="F280" s="205" t="s">
        <v>245</v>
      </c>
      <c r="G280" s="202"/>
      <c r="H280" s="204" t="s">
        <v>1</v>
      </c>
      <c r="I280" s="206"/>
      <c r="J280" s="202"/>
      <c r="K280" s="202"/>
      <c r="L280" s="207"/>
      <c r="M280" s="208"/>
      <c r="N280" s="209"/>
      <c r="O280" s="209"/>
      <c r="P280" s="209"/>
      <c r="Q280" s="209"/>
      <c r="R280" s="209"/>
      <c r="S280" s="209"/>
      <c r="T280" s="210"/>
      <c r="AT280" s="211" t="s">
        <v>135</v>
      </c>
      <c r="AU280" s="211" t="s">
        <v>82</v>
      </c>
      <c r="AV280" s="13" t="s">
        <v>80</v>
      </c>
      <c r="AW280" s="13" t="s">
        <v>30</v>
      </c>
      <c r="AX280" s="13" t="s">
        <v>72</v>
      </c>
      <c r="AY280" s="211" t="s">
        <v>126</v>
      </c>
    </row>
    <row r="281" spans="2:51" s="14" customFormat="1" ht="11.25">
      <c r="B281" s="212"/>
      <c r="C281" s="213"/>
      <c r="D281" s="203" t="s">
        <v>135</v>
      </c>
      <c r="E281" s="214" t="s">
        <v>1</v>
      </c>
      <c r="F281" s="215" t="s">
        <v>372</v>
      </c>
      <c r="G281" s="213"/>
      <c r="H281" s="216">
        <v>3.9599999999999995</v>
      </c>
      <c r="I281" s="217"/>
      <c r="J281" s="213"/>
      <c r="K281" s="213"/>
      <c r="L281" s="218"/>
      <c r="M281" s="219"/>
      <c r="N281" s="220"/>
      <c r="O281" s="220"/>
      <c r="P281" s="220"/>
      <c r="Q281" s="220"/>
      <c r="R281" s="220"/>
      <c r="S281" s="220"/>
      <c r="T281" s="221"/>
      <c r="AT281" s="222" t="s">
        <v>135</v>
      </c>
      <c r="AU281" s="222" t="s">
        <v>82</v>
      </c>
      <c r="AV281" s="14" t="s">
        <v>82</v>
      </c>
      <c r="AW281" s="14" t="s">
        <v>30</v>
      </c>
      <c r="AX281" s="14" t="s">
        <v>72</v>
      </c>
      <c r="AY281" s="222" t="s">
        <v>126</v>
      </c>
    </row>
    <row r="282" spans="2:51" s="13" customFormat="1" ht="11.25">
      <c r="B282" s="201"/>
      <c r="C282" s="202"/>
      <c r="D282" s="203" t="s">
        <v>135</v>
      </c>
      <c r="E282" s="204" t="s">
        <v>1</v>
      </c>
      <c r="F282" s="205" t="s">
        <v>269</v>
      </c>
      <c r="G282" s="202"/>
      <c r="H282" s="204" t="s">
        <v>1</v>
      </c>
      <c r="I282" s="206"/>
      <c r="J282" s="202"/>
      <c r="K282" s="202"/>
      <c r="L282" s="207"/>
      <c r="M282" s="208"/>
      <c r="N282" s="209"/>
      <c r="O282" s="209"/>
      <c r="P282" s="209"/>
      <c r="Q282" s="209"/>
      <c r="R282" s="209"/>
      <c r="S282" s="209"/>
      <c r="T282" s="210"/>
      <c r="AT282" s="211" t="s">
        <v>135</v>
      </c>
      <c r="AU282" s="211" t="s">
        <v>82</v>
      </c>
      <c r="AV282" s="13" t="s">
        <v>80</v>
      </c>
      <c r="AW282" s="13" t="s">
        <v>30</v>
      </c>
      <c r="AX282" s="13" t="s">
        <v>72</v>
      </c>
      <c r="AY282" s="211" t="s">
        <v>126</v>
      </c>
    </row>
    <row r="283" spans="2:51" s="14" customFormat="1" ht="11.25">
      <c r="B283" s="212"/>
      <c r="C283" s="213"/>
      <c r="D283" s="203" t="s">
        <v>135</v>
      </c>
      <c r="E283" s="214" t="s">
        <v>1</v>
      </c>
      <c r="F283" s="215" t="s">
        <v>287</v>
      </c>
      <c r="G283" s="213"/>
      <c r="H283" s="216">
        <v>21.725</v>
      </c>
      <c r="I283" s="217"/>
      <c r="J283" s="213"/>
      <c r="K283" s="213"/>
      <c r="L283" s="218"/>
      <c r="M283" s="219"/>
      <c r="N283" s="220"/>
      <c r="O283" s="220"/>
      <c r="P283" s="220"/>
      <c r="Q283" s="220"/>
      <c r="R283" s="220"/>
      <c r="S283" s="220"/>
      <c r="T283" s="221"/>
      <c r="AT283" s="222" t="s">
        <v>135</v>
      </c>
      <c r="AU283" s="222" t="s">
        <v>82</v>
      </c>
      <c r="AV283" s="14" t="s">
        <v>82</v>
      </c>
      <c r="AW283" s="14" t="s">
        <v>30</v>
      </c>
      <c r="AX283" s="14" t="s">
        <v>72</v>
      </c>
      <c r="AY283" s="222" t="s">
        <v>126</v>
      </c>
    </row>
    <row r="284" spans="2:51" s="13" customFormat="1" ht="11.25">
      <c r="B284" s="201"/>
      <c r="C284" s="202"/>
      <c r="D284" s="203" t="s">
        <v>135</v>
      </c>
      <c r="E284" s="204" t="s">
        <v>1</v>
      </c>
      <c r="F284" s="205" t="s">
        <v>267</v>
      </c>
      <c r="G284" s="202"/>
      <c r="H284" s="204" t="s">
        <v>1</v>
      </c>
      <c r="I284" s="206"/>
      <c r="J284" s="202"/>
      <c r="K284" s="202"/>
      <c r="L284" s="207"/>
      <c r="M284" s="208"/>
      <c r="N284" s="209"/>
      <c r="O284" s="209"/>
      <c r="P284" s="209"/>
      <c r="Q284" s="209"/>
      <c r="R284" s="209"/>
      <c r="S284" s="209"/>
      <c r="T284" s="210"/>
      <c r="AT284" s="211" t="s">
        <v>135</v>
      </c>
      <c r="AU284" s="211" t="s">
        <v>82</v>
      </c>
      <c r="AV284" s="13" t="s">
        <v>80</v>
      </c>
      <c r="AW284" s="13" t="s">
        <v>30</v>
      </c>
      <c r="AX284" s="13" t="s">
        <v>72</v>
      </c>
      <c r="AY284" s="211" t="s">
        <v>126</v>
      </c>
    </row>
    <row r="285" spans="2:51" s="14" customFormat="1" ht="11.25">
      <c r="B285" s="212"/>
      <c r="C285" s="213"/>
      <c r="D285" s="203" t="s">
        <v>135</v>
      </c>
      <c r="E285" s="214" t="s">
        <v>1</v>
      </c>
      <c r="F285" s="215" t="s">
        <v>286</v>
      </c>
      <c r="G285" s="213"/>
      <c r="H285" s="216">
        <v>11.825</v>
      </c>
      <c r="I285" s="217"/>
      <c r="J285" s="213"/>
      <c r="K285" s="213"/>
      <c r="L285" s="218"/>
      <c r="M285" s="219"/>
      <c r="N285" s="220"/>
      <c r="O285" s="220"/>
      <c r="P285" s="220"/>
      <c r="Q285" s="220"/>
      <c r="R285" s="220"/>
      <c r="S285" s="220"/>
      <c r="T285" s="221"/>
      <c r="AT285" s="222" t="s">
        <v>135</v>
      </c>
      <c r="AU285" s="222" t="s">
        <v>82</v>
      </c>
      <c r="AV285" s="14" t="s">
        <v>82</v>
      </c>
      <c r="AW285" s="14" t="s">
        <v>30</v>
      </c>
      <c r="AX285" s="14" t="s">
        <v>72</v>
      </c>
      <c r="AY285" s="222" t="s">
        <v>126</v>
      </c>
    </row>
    <row r="286" spans="2:51" s="15" customFormat="1" ht="11.25">
      <c r="B286" s="234"/>
      <c r="C286" s="235"/>
      <c r="D286" s="203" t="s">
        <v>135</v>
      </c>
      <c r="E286" s="236" t="s">
        <v>1</v>
      </c>
      <c r="F286" s="237" t="s">
        <v>271</v>
      </c>
      <c r="G286" s="235"/>
      <c r="H286" s="238">
        <v>39.67</v>
      </c>
      <c r="I286" s="239"/>
      <c r="J286" s="235"/>
      <c r="K286" s="235"/>
      <c r="L286" s="240"/>
      <c r="M286" s="241"/>
      <c r="N286" s="242"/>
      <c r="O286" s="242"/>
      <c r="P286" s="242"/>
      <c r="Q286" s="242"/>
      <c r="R286" s="242"/>
      <c r="S286" s="242"/>
      <c r="T286" s="243"/>
      <c r="AT286" s="244" t="s">
        <v>135</v>
      </c>
      <c r="AU286" s="244" t="s">
        <v>82</v>
      </c>
      <c r="AV286" s="15" t="s">
        <v>133</v>
      </c>
      <c r="AW286" s="15" t="s">
        <v>30</v>
      </c>
      <c r="AX286" s="15" t="s">
        <v>80</v>
      </c>
      <c r="AY286" s="244" t="s">
        <v>126</v>
      </c>
    </row>
    <row r="287" spans="1:65" s="2" customFormat="1" ht="16.5" customHeight="1">
      <c r="A287" s="34"/>
      <c r="B287" s="35"/>
      <c r="C287" s="223" t="s">
        <v>609</v>
      </c>
      <c r="D287" s="223" t="s">
        <v>206</v>
      </c>
      <c r="E287" s="224" t="s">
        <v>374</v>
      </c>
      <c r="F287" s="225" t="s">
        <v>375</v>
      </c>
      <c r="G287" s="226" t="s">
        <v>284</v>
      </c>
      <c r="H287" s="227">
        <v>47.604</v>
      </c>
      <c r="I287" s="228"/>
      <c r="J287" s="229">
        <f>ROUND(I287*H287,2)</f>
        <v>0</v>
      </c>
      <c r="K287" s="230"/>
      <c r="L287" s="231"/>
      <c r="M287" s="232" t="s">
        <v>1</v>
      </c>
      <c r="N287" s="233" t="s">
        <v>38</v>
      </c>
      <c r="O287" s="71"/>
      <c r="P287" s="197">
        <f>O287*H287</f>
        <v>0</v>
      </c>
      <c r="Q287" s="197">
        <v>0</v>
      </c>
      <c r="R287" s="197">
        <f>Q287*H287</f>
        <v>0</v>
      </c>
      <c r="S287" s="197">
        <v>0</v>
      </c>
      <c r="T287" s="198">
        <f>S287*H287</f>
        <v>0</v>
      </c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R287" s="199" t="s">
        <v>209</v>
      </c>
      <c r="AT287" s="199" t="s">
        <v>206</v>
      </c>
      <c r="AU287" s="199" t="s">
        <v>82</v>
      </c>
      <c r="AY287" s="17" t="s">
        <v>126</v>
      </c>
      <c r="BE287" s="200">
        <f>IF(N287="základní",J287,0)</f>
        <v>0</v>
      </c>
      <c r="BF287" s="200">
        <f>IF(N287="snížená",J287,0)</f>
        <v>0</v>
      </c>
      <c r="BG287" s="200">
        <f>IF(N287="zákl. přenesená",J287,0)</f>
        <v>0</v>
      </c>
      <c r="BH287" s="200">
        <f>IF(N287="sníž. přenesená",J287,0)</f>
        <v>0</v>
      </c>
      <c r="BI287" s="200">
        <f>IF(N287="nulová",J287,0)</f>
        <v>0</v>
      </c>
      <c r="BJ287" s="17" t="s">
        <v>82</v>
      </c>
      <c r="BK287" s="200">
        <f>ROUND(I287*H287,2)</f>
        <v>0</v>
      </c>
      <c r="BL287" s="17" t="s">
        <v>83</v>
      </c>
      <c r="BM287" s="199" t="s">
        <v>610</v>
      </c>
    </row>
    <row r="288" spans="2:51" s="14" customFormat="1" ht="11.25">
      <c r="B288" s="212"/>
      <c r="C288" s="213"/>
      <c r="D288" s="203" t="s">
        <v>135</v>
      </c>
      <c r="E288" s="213"/>
      <c r="F288" s="215" t="s">
        <v>377</v>
      </c>
      <c r="G288" s="213"/>
      <c r="H288" s="216">
        <v>47.604</v>
      </c>
      <c r="I288" s="217"/>
      <c r="J288" s="213"/>
      <c r="K288" s="213"/>
      <c r="L288" s="218"/>
      <c r="M288" s="219"/>
      <c r="N288" s="220"/>
      <c r="O288" s="220"/>
      <c r="P288" s="220"/>
      <c r="Q288" s="220"/>
      <c r="R288" s="220"/>
      <c r="S288" s="220"/>
      <c r="T288" s="221"/>
      <c r="AT288" s="222" t="s">
        <v>135</v>
      </c>
      <c r="AU288" s="222" t="s">
        <v>82</v>
      </c>
      <c r="AV288" s="14" t="s">
        <v>82</v>
      </c>
      <c r="AW288" s="14" t="s">
        <v>4</v>
      </c>
      <c r="AX288" s="14" t="s">
        <v>80</v>
      </c>
      <c r="AY288" s="222" t="s">
        <v>126</v>
      </c>
    </row>
    <row r="289" spans="1:65" s="2" customFormat="1" ht="24.2" customHeight="1">
      <c r="A289" s="34"/>
      <c r="B289" s="35"/>
      <c r="C289" s="187" t="s">
        <v>611</v>
      </c>
      <c r="D289" s="187" t="s">
        <v>129</v>
      </c>
      <c r="E289" s="188" t="s">
        <v>379</v>
      </c>
      <c r="F289" s="189" t="s">
        <v>380</v>
      </c>
      <c r="G289" s="190" t="s">
        <v>284</v>
      </c>
      <c r="H289" s="191">
        <v>10</v>
      </c>
      <c r="I289" s="192"/>
      <c r="J289" s="193">
        <f>ROUND(I289*H289,2)</f>
        <v>0</v>
      </c>
      <c r="K289" s="194"/>
      <c r="L289" s="39"/>
      <c r="M289" s="195" t="s">
        <v>1</v>
      </c>
      <c r="N289" s="196" t="s">
        <v>38</v>
      </c>
      <c r="O289" s="71"/>
      <c r="P289" s="197">
        <f>O289*H289</f>
        <v>0</v>
      </c>
      <c r="Q289" s="197">
        <v>0</v>
      </c>
      <c r="R289" s="197">
        <f>Q289*H289</f>
        <v>0</v>
      </c>
      <c r="S289" s="197">
        <v>0</v>
      </c>
      <c r="T289" s="198">
        <f>S289*H289</f>
        <v>0</v>
      </c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R289" s="199" t="s">
        <v>83</v>
      </c>
      <c r="AT289" s="199" t="s">
        <v>129</v>
      </c>
      <c r="AU289" s="199" t="s">
        <v>82</v>
      </c>
      <c r="AY289" s="17" t="s">
        <v>126</v>
      </c>
      <c r="BE289" s="200">
        <f>IF(N289="základní",J289,0)</f>
        <v>0</v>
      </c>
      <c r="BF289" s="200">
        <f>IF(N289="snížená",J289,0)</f>
        <v>0</v>
      </c>
      <c r="BG289" s="200">
        <f>IF(N289="zákl. přenesená",J289,0)</f>
        <v>0</v>
      </c>
      <c r="BH289" s="200">
        <f>IF(N289="sníž. přenesená",J289,0)</f>
        <v>0</v>
      </c>
      <c r="BI289" s="200">
        <f>IF(N289="nulová",J289,0)</f>
        <v>0</v>
      </c>
      <c r="BJ289" s="17" t="s">
        <v>82</v>
      </c>
      <c r="BK289" s="200">
        <f>ROUND(I289*H289,2)</f>
        <v>0</v>
      </c>
      <c r="BL289" s="17" t="s">
        <v>83</v>
      </c>
      <c r="BM289" s="199" t="s">
        <v>612</v>
      </c>
    </row>
    <row r="290" spans="1:65" s="2" customFormat="1" ht="16.5" customHeight="1">
      <c r="A290" s="34"/>
      <c r="B290" s="35"/>
      <c r="C290" s="223" t="s">
        <v>613</v>
      </c>
      <c r="D290" s="223" t="s">
        <v>206</v>
      </c>
      <c r="E290" s="224" t="s">
        <v>383</v>
      </c>
      <c r="F290" s="225" t="s">
        <v>384</v>
      </c>
      <c r="G290" s="226" t="s">
        <v>284</v>
      </c>
      <c r="H290" s="227">
        <v>12</v>
      </c>
      <c r="I290" s="228"/>
      <c r="J290" s="229">
        <f>ROUND(I290*H290,2)</f>
        <v>0</v>
      </c>
      <c r="K290" s="230"/>
      <c r="L290" s="231"/>
      <c r="M290" s="232" t="s">
        <v>1</v>
      </c>
      <c r="N290" s="233" t="s">
        <v>38</v>
      </c>
      <c r="O290" s="71"/>
      <c r="P290" s="197">
        <f>O290*H290</f>
        <v>0</v>
      </c>
      <c r="Q290" s="197">
        <v>0</v>
      </c>
      <c r="R290" s="197">
        <f>Q290*H290</f>
        <v>0</v>
      </c>
      <c r="S290" s="197">
        <v>0</v>
      </c>
      <c r="T290" s="198">
        <f>S290*H290</f>
        <v>0</v>
      </c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R290" s="199" t="s">
        <v>209</v>
      </c>
      <c r="AT290" s="199" t="s">
        <v>206</v>
      </c>
      <c r="AU290" s="199" t="s">
        <v>82</v>
      </c>
      <c r="AY290" s="17" t="s">
        <v>126</v>
      </c>
      <c r="BE290" s="200">
        <f>IF(N290="základní",J290,0)</f>
        <v>0</v>
      </c>
      <c r="BF290" s="200">
        <f>IF(N290="snížená",J290,0)</f>
        <v>0</v>
      </c>
      <c r="BG290" s="200">
        <f>IF(N290="zákl. přenesená",J290,0)</f>
        <v>0</v>
      </c>
      <c r="BH290" s="200">
        <f>IF(N290="sníž. přenesená",J290,0)</f>
        <v>0</v>
      </c>
      <c r="BI290" s="200">
        <f>IF(N290="nulová",J290,0)</f>
        <v>0</v>
      </c>
      <c r="BJ290" s="17" t="s">
        <v>82</v>
      </c>
      <c r="BK290" s="200">
        <f>ROUND(I290*H290,2)</f>
        <v>0</v>
      </c>
      <c r="BL290" s="17" t="s">
        <v>83</v>
      </c>
      <c r="BM290" s="199" t="s">
        <v>614</v>
      </c>
    </row>
    <row r="291" spans="2:51" s="14" customFormat="1" ht="11.25">
      <c r="B291" s="212"/>
      <c r="C291" s="213"/>
      <c r="D291" s="203" t="s">
        <v>135</v>
      </c>
      <c r="E291" s="213"/>
      <c r="F291" s="215" t="s">
        <v>386</v>
      </c>
      <c r="G291" s="213"/>
      <c r="H291" s="216">
        <v>12</v>
      </c>
      <c r="I291" s="217"/>
      <c r="J291" s="213"/>
      <c r="K291" s="213"/>
      <c r="L291" s="218"/>
      <c r="M291" s="219"/>
      <c r="N291" s="220"/>
      <c r="O291" s="220"/>
      <c r="P291" s="220"/>
      <c r="Q291" s="220"/>
      <c r="R291" s="220"/>
      <c r="S291" s="220"/>
      <c r="T291" s="221"/>
      <c r="AT291" s="222" t="s">
        <v>135</v>
      </c>
      <c r="AU291" s="222" t="s">
        <v>82</v>
      </c>
      <c r="AV291" s="14" t="s">
        <v>82</v>
      </c>
      <c r="AW291" s="14" t="s">
        <v>4</v>
      </c>
      <c r="AX291" s="14" t="s">
        <v>80</v>
      </c>
      <c r="AY291" s="222" t="s">
        <v>126</v>
      </c>
    </row>
    <row r="292" spans="1:65" s="2" customFormat="1" ht="24.2" customHeight="1">
      <c r="A292" s="34"/>
      <c r="B292" s="35"/>
      <c r="C292" s="187" t="s">
        <v>615</v>
      </c>
      <c r="D292" s="187" t="s">
        <v>129</v>
      </c>
      <c r="E292" s="188" t="s">
        <v>388</v>
      </c>
      <c r="F292" s="189" t="s">
        <v>389</v>
      </c>
      <c r="G292" s="190" t="s">
        <v>284</v>
      </c>
      <c r="H292" s="191">
        <v>132.606</v>
      </c>
      <c r="I292" s="192"/>
      <c r="J292" s="193">
        <f>ROUND(I292*H292,2)</f>
        <v>0</v>
      </c>
      <c r="K292" s="194"/>
      <c r="L292" s="39"/>
      <c r="M292" s="195" t="s">
        <v>1</v>
      </c>
      <c r="N292" s="196" t="s">
        <v>38</v>
      </c>
      <c r="O292" s="71"/>
      <c r="P292" s="197">
        <f>O292*H292</f>
        <v>0</v>
      </c>
      <c r="Q292" s="197">
        <v>0.0002</v>
      </c>
      <c r="R292" s="197">
        <f>Q292*H292</f>
        <v>0.0265212</v>
      </c>
      <c r="S292" s="197">
        <v>0</v>
      </c>
      <c r="T292" s="198">
        <f>S292*H292</f>
        <v>0</v>
      </c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R292" s="199" t="s">
        <v>83</v>
      </c>
      <c r="AT292" s="199" t="s">
        <v>129</v>
      </c>
      <c r="AU292" s="199" t="s">
        <v>82</v>
      </c>
      <c r="AY292" s="17" t="s">
        <v>126</v>
      </c>
      <c r="BE292" s="200">
        <f>IF(N292="základní",J292,0)</f>
        <v>0</v>
      </c>
      <c r="BF292" s="200">
        <f>IF(N292="snížená",J292,0)</f>
        <v>0</v>
      </c>
      <c r="BG292" s="200">
        <f>IF(N292="zákl. přenesená",J292,0)</f>
        <v>0</v>
      </c>
      <c r="BH292" s="200">
        <f>IF(N292="sníž. přenesená",J292,0)</f>
        <v>0</v>
      </c>
      <c r="BI292" s="200">
        <f>IF(N292="nulová",J292,0)</f>
        <v>0</v>
      </c>
      <c r="BJ292" s="17" t="s">
        <v>82</v>
      </c>
      <c r="BK292" s="200">
        <f>ROUND(I292*H292,2)</f>
        <v>0</v>
      </c>
      <c r="BL292" s="17" t="s">
        <v>83</v>
      </c>
      <c r="BM292" s="199" t="s">
        <v>616</v>
      </c>
    </row>
    <row r="293" spans="1:65" s="2" customFormat="1" ht="33" customHeight="1">
      <c r="A293" s="34"/>
      <c r="B293" s="35"/>
      <c r="C293" s="187" t="s">
        <v>617</v>
      </c>
      <c r="D293" s="187" t="s">
        <v>129</v>
      </c>
      <c r="E293" s="188" t="s">
        <v>392</v>
      </c>
      <c r="F293" s="189" t="s">
        <v>393</v>
      </c>
      <c r="G293" s="190" t="s">
        <v>284</v>
      </c>
      <c r="H293" s="191">
        <v>132.606</v>
      </c>
      <c r="I293" s="192"/>
      <c r="J293" s="193">
        <f>ROUND(I293*H293,2)</f>
        <v>0</v>
      </c>
      <c r="K293" s="194"/>
      <c r="L293" s="39"/>
      <c r="M293" s="195" t="s">
        <v>1</v>
      </c>
      <c r="N293" s="196" t="s">
        <v>38</v>
      </c>
      <c r="O293" s="71"/>
      <c r="P293" s="197">
        <f>O293*H293</f>
        <v>0</v>
      </c>
      <c r="Q293" s="197">
        <v>0.00026</v>
      </c>
      <c r="R293" s="197">
        <f>Q293*H293</f>
        <v>0.03447756</v>
      </c>
      <c r="S293" s="197">
        <v>0</v>
      </c>
      <c r="T293" s="198">
        <f>S293*H293</f>
        <v>0</v>
      </c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R293" s="199" t="s">
        <v>83</v>
      </c>
      <c r="AT293" s="199" t="s">
        <v>129</v>
      </c>
      <c r="AU293" s="199" t="s">
        <v>82</v>
      </c>
      <c r="AY293" s="17" t="s">
        <v>126</v>
      </c>
      <c r="BE293" s="200">
        <f>IF(N293="základní",J293,0)</f>
        <v>0</v>
      </c>
      <c r="BF293" s="200">
        <f>IF(N293="snížená",J293,0)</f>
        <v>0</v>
      </c>
      <c r="BG293" s="200">
        <f>IF(N293="zákl. přenesená",J293,0)</f>
        <v>0</v>
      </c>
      <c r="BH293" s="200">
        <f>IF(N293="sníž. přenesená",J293,0)</f>
        <v>0</v>
      </c>
      <c r="BI293" s="200">
        <f>IF(N293="nulová",J293,0)</f>
        <v>0</v>
      </c>
      <c r="BJ293" s="17" t="s">
        <v>82</v>
      </c>
      <c r="BK293" s="200">
        <f>ROUND(I293*H293,2)</f>
        <v>0</v>
      </c>
      <c r="BL293" s="17" t="s">
        <v>83</v>
      </c>
      <c r="BM293" s="199" t="s">
        <v>618</v>
      </c>
    </row>
    <row r="294" spans="2:51" s="13" customFormat="1" ht="11.25">
      <c r="B294" s="201"/>
      <c r="C294" s="202"/>
      <c r="D294" s="203" t="s">
        <v>135</v>
      </c>
      <c r="E294" s="204" t="s">
        <v>1</v>
      </c>
      <c r="F294" s="205" t="s">
        <v>395</v>
      </c>
      <c r="G294" s="202"/>
      <c r="H294" s="204" t="s">
        <v>1</v>
      </c>
      <c r="I294" s="206"/>
      <c r="J294" s="202"/>
      <c r="K294" s="202"/>
      <c r="L294" s="207"/>
      <c r="M294" s="208"/>
      <c r="N294" s="209"/>
      <c r="O294" s="209"/>
      <c r="P294" s="209"/>
      <c r="Q294" s="209"/>
      <c r="R294" s="209"/>
      <c r="S294" s="209"/>
      <c r="T294" s="210"/>
      <c r="AT294" s="211" t="s">
        <v>135</v>
      </c>
      <c r="AU294" s="211" t="s">
        <v>82</v>
      </c>
      <c r="AV294" s="13" t="s">
        <v>80</v>
      </c>
      <c r="AW294" s="13" t="s">
        <v>30</v>
      </c>
      <c r="AX294" s="13" t="s">
        <v>72</v>
      </c>
      <c r="AY294" s="211" t="s">
        <v>126</v>
      </c>
    </row>
    <row r="295" spans="2:51" s="13" customFormat="1" ht="11.25">
      <c r="B295" s="201"/>
      <c r="C295" s="202"/>
      <c r="D295" s="203" t="s">
        <v>135</v>
      </c>
      <c r="E295" s="204" t="s">
        <v>1</v>
      </c>
      <c r="F295" s="205" t="s">
        <v>267</v>
      </c>
      <c r="G295" s="202"/>
      <c r="H295" s="204" t="s">
        <v>1</v>
      </c>
      <c r="I295" s="206"/>
      <c r="J295" s="202"/>
      <c r="K295" s="202"/>
      <c r="L295" s="207"/>
      <c r="M295" s="208"/>
      <c r="N295" s="209"/>
      <c r="O295" s="209"/>
      <c r="P295" s="209"/>
      <c r="Q295" s="209"/>
      <c r="R295" s="209"/>
      <c r="S295" s="209"/>
      <c r="T295" s="210"/>
      <c r="AT295" s="211" t="s">
        <v>135</v>
      </c>
      <c r="AU295" s="211" t="s">
        <v>82</v>
      </c>
      <c r="AV295" s="13" t="s">
        <v>80</v>
      </c>
      <c r="AW295" s="13" t="s">
        <v>30</v>
      </c>
      <c r="AX295" s="13" t="s">
        <v>72</v>
      </c>
      <c r="AY295" s="211" t="s">
        <v>126</v>
      </c>
    </row>
    <row r="296" spans="2:51" s="14" customFormat="1" ht="11.25">
      <c r="B296" s="212"/>
      <c r="C296" s="213"/>
      <c r="D296" s="203" t="s">
        <v>135</v>
      </c>
      <c r="E296" s="214" t="s">
        <v>1</v>
      </c>
      <c r="F296" s="215" t="s">
        <v>396</v>
      </c>
      <c r="G296" s="213"/>
      <c r="H296" s="216">
        <v>35.414</v>
      </c>
      <c r="I296" s="217"/>
      <c r="J296" s="213"/>
      <c r="K296" s="213"/>
      <c r="L296" s="218"/>
      <c r="M296" s="219"/>
      <c r="N296" s="220"/>
      <c r="O296" s="220"/>
      <c r="P296" s="220"/>
      <c r="Q296" s="220"/>
      <c r="R296" s="220"/>
      <c r="S296" s="220"/>
      <c r="T296" s="221"/>
      <c r="AT296" s="222" t="s">
        <v>135</v>
      </c>
      <c r="AU296" s="222" t="s">
        <v>82</v>
      </c>
      <c r="AV296" s="14" t="s">
        <v>82</v>
      </c>
      <c r="AW296" s="14" t="s">
        <v>30</v>
      </c>
      <c r="AX296" s="14" t="s">
        <v>72</v>
      </c>
      <c r="AY296" s="222" t="s">
        <v>126</v>
      </c>
    </row>
    <row r="297" spans="2:51" s="13" customFormat="1" ht="11.25">
      <c r="B297" s="201"/>
      <c r="C297" s="202"/>
      <c r="D297" s="203" t="s">
        <v>135</v>
      </c>
      <c r="E297" s="204" t="s">
        <v>1</v>
      </c>
      <c r="F297" s="205" t="s">
        <v>269</v>
      </c>
      <c r="G297" s="202"/>
      <c r="H297" s="204" t="s">
        <v>1</v>
      </c>
      <c r="I297" s="206"/>
      <c r="J297" s="202"/>
      <c r="K297" s="202"/>
      <c r="L297" s="207"/>
      <c r="M297" s="208"/>
      <c r="N297" s="209"/>
      <c r="O297" s="209"/>
      <c r="P297" s="209"/>
      <c r="Q297" s="209"/>
      <c r="R297" s="209"/>
      <c r="S297" s="209"/>
      <c r="T297" s="210"/>
      <c r="AT297" s="211" t="s">
        <v>135</v>
      </c>
      <c r="AU297" s="211" t="s">
        <v>82</v>
      </c>
      <c r="AV297" s="13" t="s">
        <v>80</v>
      </c>
      <c r="AW297" s="13" t="s">
        <v>30</v>
      </c>
      <c r="AX297" s="13" t="s">
        <v>72</v>
      </c>
      <c r="AY297" s="211" t="s">
        <v>126</v>
      </c>
    </row>
    <row r="298" spans="2:51" s="14" customFormat="1" ht="11.25">
      <c r="B298" s="212"/>
      <c r="C298" s="213"/>
      <c r="D298" s="203" t="s">
        <v>135</v>
      </c>
      <c r="E298" s="214" t="s">
        <v>1</v>
      </c>
      <c r="F298" s="215" t="s">
        <v>397</v>
      </c>
      <c r="G298" s="213"/>
      <c r="H298" s="216">
        <v>41.803</v>
      </c>
      <c r="I298" s="217"/>
      <c r="J298" s="213"/>
      <c r="K298" s="213"/>
      <c r="L298" s="218"/>
      <c r="M298" s="219"/>
      <c r="N298" s="220"/>
      <c r="O298" s="220"/>
      <c r="P298" s="220"/>
      <c r="Q298" s="220"/>
      <c r="R298" s="220"/>
      <c r="S298" s="220"/>
      <c r="T298" s="221"/>
      <c r="AT298" s="222" t="s">
        <v>135</v>
      </c>
      <c r="AU298" s="222" t="s">
        <v>82</v>
      </c>
      <c r="AV298" s="14" t="s">
        <v>82</v>
      </c>
      <c r="AW298" s="14" t="s">
        <v>30</v>
      </c>
      <c r="AX298" s="14" t="s">
        <v>72</v>
      </c>
      <c r="AY298" s="222" t="s">
        <v>126</v>
      </c>
    </row>
    <row r="299" spans="2:51" s="13" customFormat="1" ht="11.25">
      <c r="B299" s="201"/>
      <c r="C299" s="202"/>
      <c r="D299" s="203" t="s">
        <v>135</v>
      </c>
      <c r="E299" s="204" t="s">
        <v>1</v>
      </c>
      <c r="F299" s="205" t="s">
        <v>398</v>
      </c>
      <c r="G299" s="202"/>
      <c r="H299" s="204" t="s">
        <v>1</v>
      </c>
      <c r="I299" s="206"/>
      <c r="J299" s="202"/>
      <c r="K299" s="202"/>
      <c r="L299" s="207"/>
      <c r="M299" s="208"/>
      <c r="N299" s="209"/>
      <c r="O299" s="209"/>
      <c r="P299" s="209"/>
      <c r="Q299" s="209"/>
      <c r="R299" s="209"/>
      <c r="S299" s="209"/>
      <c r="T299" s="210"/>
      <c r="AT299" s="211" t="s">
        <v>135</v>
      </c>
      <c r="AU299" s="211" t="s">
        <v>82</v>
      </c>
      <c r="AV299" s="13" t="s">
        <v>80</v>
      </c>
      <c r="AW299" s="13" t="s">
        <v>30</v>
      </c>
      <c r="AX299" s="13" t="s">
        <v>72</v>
      </c>
      <c r="AY299" s="211" t="s">
        <v>126</v>
      </c>
    </row>
    <row r="300" spans="2:51" s="14" customFormat="1" ht="11.25">
      <c r="B300" s="212"/>
      <c r="C300" s="213"/>
      <c r="D300" s="203" t="s">
        <v>135</v>
      </c>
      <c r="E300" s="214" t="s">
        <v>1</v>
      </c>
      <c r="F300" s="215" t="s">
        <v>399</v>
      </c>
      <c r="G300" s="213"/>
      <c r="H300" s="216">
        <v>10.769</v>
      </c>
      <c r="I300" s="217"/>
      <c r="J300" s="213"/>
      <c r="K300" s="213"/>
      <c r="L300" s="218"/>
      <c r="M300" s="219"/>
      <c r="N300" s="220"/>
      <c r="O300" s="220"/>
      <c r="P300" s="220"/>
      <c r="Q300" s="220"/>
      <c r="R300" s="220"/>
      <c r="S300" s="220"/>
      <c r="T300" s="221"/>
      <c r="AT300" s="222" t="s">
        <v>135</v>
      </c>
      <c r="AU300" s="222" t="s">
        <v>82</v>
      </c>
      <c r="AV300" s="14" t="s">
        <v>82</v>
      </c>
      <c r="AW300" s="14" t="s">
        <v>30</v>
      </c>
      <c r="AX300" s="14" t="s">
        <v>72</v>
      </c>
      <c r="AY300" s="222" t="s">
        <v>126</v>
      </c>
    </row>
    <row r="301" spans="2:51" s="13" customFormat="1" ht="11.25">
      <c r="B301" s="201"/>
      <c r="C301" s="202"/>
      <c r="D301" s="203" t="s">
        <v>135</v>
      </c>
      <c r="E301" s="204" t="s">
        <v>1</v>
      </c>
      <c r="F301" s="205" t="s">
        <v>245</v>
      </c>
      <c r="G301" s="202"/>
      <c r="H301" s="204" t="s">
        <v>1</v>
      </c>
      <c r="I301" s="206"/>
      <c r="J301" s="202"/>
      <c r="K301" s="202"/>
      <c r="L301" s="207"/>
      <c r="M301" s="208"/>
      <c r="N301" s="209"/>
      <c r="O301" s="209"/>
      <c r="P301" s="209"/>
      <c r="Q301" s="209"/>
      <c r="R301" s="209"/>
      <c r="S301" s="209"/>
      <c r="T301" s="210"/>
      <c r="AT301" s="211" t="s">
        <v>135</v>
      </c>
      <c r="AU301" s="211" t="s">
        <v>82</v>
      </c>
      <c r="AV301" s="13" t="s">
        <v>80</v>
      </c>
      <c r="AW301" s="13" t="s">
        <v>30</v>
      </c>
      <c r="AX301" s="13" t="s">
        <v>72</v>
      </c>
      <c r="AY301" s="211" t="s">
        <v>126</v>
      </c>
    </row>
    <row r="302" spans="2:51" s="14" customFormat="1" ht="11.25">
      <c r="B302" s="212"/>
      <c r="C302" s="213"/>
      <c r="D302" s="203" t="s">
        <v>135</v>
      </c>
      <c r="E302" s="214" t="s">
        <v>1</v>
      </c>
      <c r="F302" s="215" t="s">
        <v>400</v>
      </c>
      <c r="G302" s="213"/>
      <c r="H302" s="216">
        <v>4.95</v>
      </c>
      <c r="I302" s="217"/>
      <c r="J302" s="213"/>
      <c r="K302" s="213"/>
      <c r="L302" s="218"/>
      <c r="M302" s="219"/>
      <c r="N302" s="220"/>
      <c r="O302" s="220"/>
      <c r="P302" s="220"/>
      <c r="Q302" s="220"/>
      <c r="R302" s="220"/>
      <c r="S302" s="220"/>
      <c r="T302" s="221"/>
      <c r="AT302" s="222" t="s">
        <v>135</v>
      </c>
      <c r="AU302" s="222" t="s">
        <v>82</v>
      </c>
      <c r="AV302" s="14" t="s">
        <v>82</v>
      </c>
      <c r="AW302" s="14" t="s">
        <v>30</v>
      </c>
      <c r="AX302" s="14" t="s">
        <v>72</v>
      </c>
      <c r="AY302" s="222" t="s">
        <v>126</v>
      </c>
    </row>
    <row r="303" spans="2:51" s="13" customFormat="1" ht="11.25">
      <c r="B303" s="201"/>
      <c r="C303" s="202"/>
      <c r="D303" s="203" t="s">
        <v>135</v>
      </c>
      <c r="E303" s="204" t="s">
        <v>1</v>
      </c>
      <c r="F303" s="205" t="s">
        <v>401</v>
      </c>
      <c r="G303" s="202"/>
      <c r="H303" s="204" t="s">
        <v>1</v>
      </c>
      <c r="I303" s="206"/>
      <c r="J303" s="202"/>
      <c r="K303" s="202"/>
      <c r="L303" s="207"/>
      <c r="M303" s="208"/>
      <c r="N303" s="209"/>
      <c r="O303" s="209"/>
      <c r="P303" s="209"/>
      <c r="Q303" s="209"/>
      <c r="R303" s="209"/>
      <c r="S303" s="209"/>
      <c r="T303" s="210"/>
      <c r="AT303" s="211" t="s">
        <v>135</v>
      </c>
      <c r="AU303" s="211" t="s">
        <v>82</v>
      </c>
      <c r="AV303" s="13" t="s">
        <v>80</v>
      </c>
      <c r="AW303" s="13" t="s">
        <v>30</v>
      </c>
      <c r="AX303" s="13" t="s">
        <v>72</v>
      </c>
      <c r="AY303" s="211" t="s">
        <v>126</v>
      </c>
    </row>
    <row r="304" spans="2:51" s="14" customFormat="1" ht="11.25">
      <c r="B304" s="212"/>
      <c r="C304" s="213"/>
      <c r="D304" s="203" t="s">
        <v>135</v>
      </c>
      <c r="E304" s="214" t="s">
        <v>1</v>
      </c>
      <c r="F304" s="215" t="s">
        <v>402</v>
      </c>
      <c r="G304" s="213"/>
      <c r="H304" s="216">
        <v>39.67</v>
      </c>
      <c r="I304" s="217"/>
      <c r="J304" s="213"/>
      <c r="K304" s="213"/>
      <c r="L304" s="218"/>
      <c r="M304" s="219"/>
      <c r="N304" s="220"/>
      <c r="O304" s="220"/>
      <c r="P304" s="220"/>
      <c r="Q304" s="220"/>
      <c r="R304" s="220"/>
      <c r="S304" s="220"/>
      <c r="T304" s="221"/>
      <c r="AT304" s="222" t="s">
        <v>135</v>
      </c>
      <c r="AU304" s="222" t="s">
        <v>82</v>
      </c>
      <c r="AV304" s="14" t="s">
        <v>82</v>
      </c>
      <c r="AW304" s="14" t="s">
        <v>30</v>
      </c>
      <c r="AX304" s="14" t="s">
        <v>72</v>
      </c>
      <c r="AY304" s="222" t="s">
        <v>126</v>
      </c>
    </row>
    <row r="305" spans="2:51" s="15" customFormat="1" ht="11.25">
      <c r="B305" s="234"/>
      <c r="C305" s="235"/>
      <c r="D305" s="203" t="s">
        <v>135</v>
      </c>
      <c r="E305" s="236" t="s">
        <v>1</v>
      </c>
      <c r="F305" s="237" t="s">
        <v>271</v>
      </c>
      <c r="G305" s="235"/>
      <c r="H305" s="238">
        <v>132.606</v>
      </c>
      <c r="I305" s="239"/>
      <c r="J305" s="235"/>
      <c r="K305" s="235"/>
      <c r="L305" s="240"/>
      <c r="M305" s="241"/>
      <c r="N305" s="242"/>
      <c r="O305" s="242"/>
      <c r="P305" s="242"/>
      <c r="Q305" s="242"/>
      <c r="R305" s="242"/>
      <c r="S305" s="242"/>
      <c r="T305" s="243"/>
      <c r="AT305" s="244" t="s">
        <v>135</v>
      </c>
      <c r="AU305" s="244" t="s">
        <v>82</v>
      </c>
      <c r="AV305" s="15" t="s">
        <v>133</v>
      </c>
      <c r="AW305" s="15" t="s">
        <v>30</v>
      </c>
      <c r="AX305" s="15" t="s">
        <v>80</v>
      </c>
      <c r="AY305" s="244" t="s">
        <v>126</v>
      </c>
    </row>
    <row r="306" spans="1:65" s="2" customFormat="1" ht="24.2" customHeight="1">
      <c r="A306" s="34"/>
      <c r="B306" s="35"/>
      <c r="C306" s="187" t="s">
        <v>619</v>
      </c>
      <c r="D306" s="187" t="s">
        <v>129</v>
      </c>
      <c r="E306" s="188" t="s">
        <v>404</v>
      </c>
      <c r="F306" s="189" t="s">
        <v>405</v>
      </c>
      <c r="G306" s="190" t="s">
        <v>284</v>
      </c>
      <c r="H306" s="191">
        <v>8.91</v>
      </c>
      <c r="I306" s="192"/>
      <c r="J306" s="193">
        <f>ROUND(I306*H306,2)</f>
        <v>0</v>
      </c>
      <c r="K306" s="194"/>
      <c r="L306" s="39"/>
      <c r="M306" s="195" t="s">
        <v>1</v>
      </c>
      <c r="N306" s="196" t="s">
        <v>38</v>
      </c>
      <c r="O306" s="71"/>
      <c r="P306" s="197">
        <f>O306*H306</f>
        <v>0</v>
      </c>
      <c r="Q306" s="197">
        <v>0</v>
      </c>
      <c r="R306" s="197">
        <f>Q306*H306</f>
        <v>0</v>
      </c>
      <c r="S306" s="197">
        <v>0</v>
      </c>
      <c r="T306" s="198">
        <f>S306*H306</f>
        <v>0</v>
      </c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R306" s="199" t="s">
        <v>83</v>
      </c>
      <c r="AT306" s="199" t="s">
        <v>129</v>
      </c>
      <c r="AU306" s="199" t="s">
        <v>82</v>
      </c>
      <c r="AY306" s="17" t="s">
        <v>126</v>
      </c>
      <c r="BE306" s="200">
        <f>IF(N306="základní",J306,0)</f>
        <v>0</v>
      </c>
      <c r="BF306" s="200">
        <f>IF(N306="snížená",J306,0)</f>
        <v>0</v>
      </c>
      <c r="BG306" s="200">
        <f>IF(N306="zákl. přenesená",J306,0)</f>
        <v>0</v>
      </c>
      <c r="BH306" s="200">
        <f>IF(N306="sníž. přenesená",J306,0)</f>
        <v>0</v>
      </c>
      <c r="BI306" s="200">
        <f>IF(N306="nulová",J306,0)</f>
        <v>0</v>
      </c>
      <c r="BJ306" s="17" t="s">
        <v>82</v>
      </c>
      <c r="BK306" s="200">
        <f>ROUND(I306*H306,2)</f>
        <v>0</v>
      </c>
      <c r="BL306" s="17" t="s">
        <v>83</v>
      </c>
      <c r="BM306" s="199" t="s">
        <v>620</v>
      </c>
    </row>
    <row r="307" spans="2:51" s="13" customFormat="1" ht="11.25">
      <c r="B307" s="201"/>
      <c r="C307" s="202"/>
      <c r="D307" s="203" t="s">
        <v>135</v>
      </c>
      <c r="E307" s="204" t="s">
        <v>1</v>
      </c>
      <c r="F307" s="205" t="s">
        <v>395</v>
      </c>
      <c r="G307" s="202"/>
      <c r="H307" s="204" t="s">
        <v>1</v>
      </c>
      <c r="I307" s="206"/>
      <c r="J307" s="202"/>
      <c r="K307" s="202"/>
      <c r="L307" s="207"/>
      <c r="M307" s="208"/>
      <c r="N307" s="209"/>
      <c r="O307" s="209"/>
      <c r="P307" s="209"/>
      <c r="Q307" s="209"/>
      <c r="R307" s="209"/>
      <c r="S307" s="209"/>
      <c r="T307" s="210"/>
      <c r="AT307" s="211" t="s">
        <v>135</v>
      </c>
      <c r="AU307" s="211" t="s">
        <v>82</v>
      </c>
      <c r="AV307" s="13" t="s">
        <v>80</v>
      </c>
      <c r="AW307" s="13" t="s">
        <v>30</v>
      </c>
      <c r="AX307" s="13" t="s">
        <v>72</v>
      </c>
      <c r="AY307" s="211" t="s">
        <v>126</v>
      </c>
    </row>
    <row r="308" spans="2:51" s="13" customFormat="1" ht="11.25">
      <c r="B308" s="201"/>
      <c r="C308" s="202"/>
      <c r="D308" s="203" t="s">
        <v>135</v>
      </c>
      <c r="E308" s="204" t="s">
        <v>1</v>
      </c>
      <c r="F308" s="205" t="s">
        <v>245</v>
      </c>
      <c r="G308" s="202"/>
      <c r="H308" s="204" t="s">
        <v>1</v>
      </c>
      <c r="I308" s="206"/>
      <c r="J308" s="202"/>
      <c r="K308" s="202"/>
      <c r="L308" s="207"/>
      <c r="M308" s="208"/>
      <c r="N308" s="209"/>
      <c r="O308" s="209"/>
      <c r="P308" s="209"/>
      <c r="Q308" s="209"/>
      <c r="R308" s="209"/>
      <c r="S308" s="209"/>
      <c r="T308" s="210"/>
      <c r="AT308" s="211" t="s">
        <v>135</v>
      </c>
      <c r="AU308" s="211" t="s">
        <v>82</v>
      </c>
      <c r="AV308" s="13" t="s">
        <v>80</v>
      </c>
      <c r="AW308" s="13" t="s">
        <v>30</v>
      </c>
      <c r="AX308" s="13" t="s">
        <v>72</v>
      </c>
      <c r="AY308" s="211" t="s">
        <v>126</v>
      </c>
    </row>
    <row r="309" spans="2:51" s="14" customFormat="1" ht="11.25">
      <c r="B309" s="212"/>
      <c r="C309" s="213"/>
      <c r="D309" s="203" t="s">
        <v>135</v>
      </c>
      <c r="E309" s="214" t="s">
        <v>1</v>
      </c>
      <c r="F309" s="215" t="s">
        <v>400</v>
      </c>
      <c r="G309" s="213"/>
      <c r="H309" s="216">
        <v>4.95</v>
      </c>
      <c r="I309" s="217"/>
      <c r="J309" s="213"/>
      <c r="K309" s="213"/>
      <c r="L309" s="218"/>
      <c r="M309" s="219"/>
      <c r="N309" s="220"/>
      <c r="O309" s="220"/>
      <c r="P309" s="220"/>
      <c r="Q309" s="220"/>
      <c r="R309" s="220"/>
      <c r="S309" s="220"/>
      <c r="T309" s="221"/>
      <c r="AT309" s="222" t="s">
        <v>135</v>
      </c>
      <c r="AU309" s="222" t="s">
        <v>82</v>
      </c>
      <c r="AV309" s="14" t="s">
        <v>82</v>
      </c>
      <c r="AW309" s="14" t="s">
        <v>30</v>
      </c>
      <c r="AX309" s="14" t="s">
        <v>72</v>
      </c>
      <c r="AY309" s="222" t="s">
        <v>126</v>
      </c>
    </row>
    <row r="310" spans="2:51" s="13" customFormat="1" ht="11.25">
      <c r="B310" s="201"/>
      <c r="C310" s="202"/>
      <c r="D310" s="203" t="s">
        <v>135</v>
      </c>
      <c r="E310" s="204" t="s">
        <v>1</v>
      </c>
      <c r="F310" s="205" t="s">
        <v>401</v>
      </c>
      <c r="G310" s="202"/>
      <c r="H310" s="204" t="s">
        <v>1</v>
      </c>
      <c r="I310" s="206"/>
      <c r="J310" s="202"/>
      <c r="K310" s="202"/>
      <c r="L310" s="207"/>
      <c r="M310" s="208"/>
      <c r="N310" s="209"/>
      <c r="O310" s="209"/>
      <c r="P310" s="209"/>
      <c r="Q310" s="209"/>
      <c r="R310" s="209"/>
      <c r="S310" s="209"/>
      <c r="T310" s="210"/>
      <c r="AT310" s="211" t="s">
        <v>135</v>
      </c>
      <c r="AU310" s="211" t="s">
        <v>82</v>
      </c>
      <c r="AV310" s="13" t="s">
        <v>80</v>
      </c>
      <c r="AW310" s="13" t="s">
        <v>30</v>
      </c>
      <c r="AX310" s="13" t="s">
        <v>72</v>
      </c>
      <c r="AY310" s="211" t="s">
        <v>126</v>
      </c>
    </row>
    <row r="311" spans="2:51" s="14" customFormat="1" ht="11.25">
      <c r="B311" s="212"/>
      <c r="C311" s="213"/>
      <c r="D311" s="203" t="s">
        <v>135</v>
      </c>
      <c r="E311" s="214" t="s">
        <v>1</v>
      </c>
      <c r="F311" s="215" t="s">
        <v>372</v>
      </c>
      <c r="G311" s="213"/>
      <c r="H311" s="216">
        <v>3.96</v>
      </c>
      <c r="I311" s="217"/>
      <c r="J311" s="213"/>
      <c r="K311" s="213"/>
      <c r="L311" s="218"/>
      <c r="M311" s="219"/>
      <c r="N311" s="220"/>
      <c r="O311" s="220"/>
      <c r="P311" s="220"/>
      <c r="Q311" s="220"/>
      <c r="R311" s="220"/>
      <c r="S311" s="220"/>
      <c r="T311" s="221"/>
      <c r="AT311" s="222" t="s">
        <v>135</v>
      </c>
      <c r="AU311" s="222" t="s">
        <v>82</v>
      </c>
      <c r="AV311" s="14" t="s">
        <v>82</v>
      </c>
      <c r="AW311" s="14" t="s">
        <v>30</v>
      </c>
      <c r="AX311" s="14" t="s">
        <v>72</v>
      </c>
      <c r="AY311" s="222" t="s">
        <v>126</v>
      </c>
    </row>
    <row r="312" spans="2:51" s="15" customFormat="1" ht="11.25">
      <c r="B312" s="234"/>
      <c r="C312" s="235"/>
      <c r="D312" s="203" t="s">
        <v>135</v>
      </c>
      <c r="E312" s="236" t="s">
        <v>1</v>
      </c>
      <c r="F312" s="237" t="s">
        <v>271</v>
      </c>
      <c r="G312" s="235"/>
      <c r="H312" s="238">
        <v>8.91</v>
      </c>
      <c r="I312" s="239"/>
      <c r="J312" s="235"/>
      <c r="K312" s="235"/>
      <c r="L312" s="240"/>
      <c r="M312" s="245"/>
      <c r="N312" s="246"/>
      <c r="O312" s="246"/>
      <c r="P312" s="246"/>
      <c r="Q312" s="246"/>
      <c r="R312" s="246"/>
      <c r="S312" s="246"/>
      <c r="T312" s="247"/>
      <c r="AT312" s="244" t="s">
        <v>135</v>
      </c>
      <c r="AU312" s="244" t="s">
        <v>82</v>
      </c>
      <c r="AV312" s="15" t="s">
        <v>133</v>
      </c>
      <c r="AW312" s="15" t="s">
        <v>30</v>
      </c>
      <c r="AX312" s="15" t="s">
        <v>80</v>
      </c>
      <c r="AY312" s="244" t="s">
        <v>126</v>
      </c>
    </row>
    <row r="313" spans="1:31" s="2" customFormat="1" ht="6.95" customHeight="1">
      <c r="A313" s="34"/>
      <c r="B313" s="54"/>
      <c r="C313" s="55"/>
      <c r="D313" s="55"/>
      <c r="E313" s="55"/>
      <c r="F313" s="55"/>
      <c r="G313" s="55"/>
      <c r="H313" s="55"/>
      <c r="I313" s="55"/>
      <c r="J313" s="55"/>
      <c r="K313" s="55"/>
      <c r="L313" s="39"/>
      <c r="M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</row>
  </sheetData>
  <sheetProtection algorithmName="SHA-512" hashValue="UpctNvv/Om8nQigAfFXe7MJIHNLTKdyguaj0HtMTPOXzq958CyUFcdN7pZF4Xee2yU9E3ogFZIjunOsS84bB9A==" saltValue="Fcw49CYzpnZdU8om8BvAdFvXzyIzrY88UGHaeqLvuxTPksQK8nx1joVDV7ixrShATRo4pon+TQKiM524mZDzEQ==" spinCount="100000" sheet="1" objects="1" scenarios="1" formatColumns="0" formatRows="0" autoFilter="0"/>
  <autoFilter ref="C129:K312"/>
  <mergeCells count="9">
    <mergeCell ref="E87:H87"/>
    <mergeCell ref="E120:H120"/>
    <mergeCell ref="E122:H12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AT2" s="17" t="s">
        <v>88</v>
      </c>
    </row>
    <row r="3" spans="2:4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80</v>
      </c>
    </row>
    <row r="4" spans="2:46" s="1" customFormat="1" ht="24.95" customHeight="1">
      <c r="B4" s="20"/>
      <c r="D4" s="110" t="s">
        <v>89</v>
      </c>
      <c r="L4" s="20"/>
      <c r="M4" s="11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16.5" customHeight="1">
      <c r="B7" s="20"/>
      <c r="E7" s="294" t="str">
        <f>'Rekapitulace stavby'!K6</f>
        <v>Oprava bytů MČ Praha 6</v>
      </c>
      <c r="F7" s="295"/>
      <c r="G7" s="295"/>
      <c r="H7" s="295"/>
      <c r="L7" s="20"/>
    </row>
    <row r="8" spans="1:31" s="2" customFormat="1" ht="12" customHeight="1">
      <c r="A8" s="34"/>
      <c r="B8" s="39"/>
      <c r="C8" s="34"/>
      <c r="D8" s="112" t="s">
        <v>90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296" t="s">
        <v>621</v>
      </c>
      <c r="F9" s="297"/>
      <c r="G9" s="297"/>
      <c r="H9" s="297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>
        <f>'Rekapitulace stavby'!AN8</f>
        <v>45393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23</v>
      </c>
      <c r="E14" s="34"/>
      <c r="F14" s="34"/>
      <c r="G14" s="34"/>
      <c r="H14" s="34"/>
      <c r="I14" s="112" t="s">
        <v>24</v>
      </c>
      <c r="J14" s="113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3" t="str">
        <f>IF('Rekapitulace stavby'!E11="","",'Rekapitulace stavby'!E11)</f>
        <v xml:space="preserve"> </v>
      </c>
      <c r="F15" s="34"/>
      <c r="G15" s="34"/>
      <c r="H15" s="34"/>
      <c r="I15" s="112" t="s">
        <v>25</v>
      </c>
      <c r="J15" s="113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26</v>
      </c>
      <c r="E17" s="34"/>
      <c r="F17" s="34"/>
      <c r="G17" s="34"/>
      <c r="H17" s="34"/>
      <c r="I17" s="112" t="s">
        <v>24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98" t="str">
        <f>'Rekapitulace stavby'!E14</f>
        <v>Vyplň údaj</v>
      </c>
      <c r="F18" s="299"/>
      <c r="G18" s="299"/>
      <c r="H18" s="299"/>
      <c r="I18" s="112" t="s">
        <v>25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28</v>
      </c>
      <c r="E20" s="34"/>
      <c r="F20" s="34"/>
      <c r="G20" s="34"/>
      <c r="H20" s="34"/>
      <c r="I20" s="112" t="s">
        <v>24</v>
      </c>
      <c r="J20" s="113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tr">
        <f>IF('Rekapitulace stavby'!E17="","",'Rekapitulace stavby'!E17)</f>
        <v xml:space="preserve"> </v>
      </c>
      <c r="F21" s="34"/>
      <c r="G21" s="34"/>
      <c r="H21" s="34"/>
      <c r="I21" s="112" t="s">
        <v>25</v>
      </c>
      <c r="J21" s="113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29</v>
      </c>
      <c r="E23" s="34"/>
      <c r="F23" s="34"/>
      <c r="G23" s="34"/>
      <c r="H23" s="34"/>
      <c r="I23" s="112" t="s">
        <v>24</v>
      </c>
      <c r="J23" s="113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tr">
        <f>IF('Rekapitulace stavby'!E20="","",'Rekapitulace stavby'!E20)</f>
        <v xml:space="preserve"> </v>
      </c>
      <c r="F24" s="34"/>
      <c r="G24" s="34"/>
      <c r="H24" s="34"/>
      <c r="I24" s="112" t="s">
        <v>25</v>
      </c>
      <c r="J24" s="113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31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300" t="s">
        <v>1</v>
      </c>
      <c r="F27" s="300"/>
      <c r="G27" s="300"/>
      <c r="H27" s="300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32</v>
      </c>
      <c r="E30" s="34"/>
      <c r="F30" s="34"/>
      <c r="G30" s="34"/>
      <c r="H30" s="34"/>
      <c r="I30" s="34"/>
      <c r="J30" s="120">
        <f>ROUND(J121,2)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1" t="s">
        <v>34</v>
      </c>
      <c r="G32" s="34"/>
      <c r="H32" s="34"/>
      <c r="I32" s="121" t="s">
        <v>33</v>
      </c>
      <c r="J32" s="121" t="s">
        <v>35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2" t="s">
        <v>36</v>
      </c>
      <c r="E33" s="112" t="s">
        <v>37</v>
      </c>
      <c r="F33" s="123">
        <f>ROUND((SUM(BE121:BE139)),2)</f>
        <v>0</v>
      </c>
      <c r="G33" s="34"/>
      <c r="H33" s="34"/>
      <c r="I33" s="124">
        <v>0.21</v>
      </c>
      <c r="J33" s="123">
        <f>ROUND(((SUM(BE121:BE139))*I33),2)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2" t="s">
        <v>38</v>
      </c>
      <c r="F34" s="123">
        <f>ROUND((SUM(BF121:BF139)),2)</f>
        <v>0</v>
      </c>
      <c r="G34" s="34"/>
      <c r="H34" s="34"/>
      <c r="I34" s="124">
        <v>0.12</v>
      </c>
      <c r="J34" s="123">
        <f>ROUND(((SUM(BF121:BF139))*I34),2)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2" t="s">
        <v>39</v>
      </c>
      <c r="F35" s="123">
        <f>ROUND((SUM(BG121:BG139)),2)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2" t="s">
        <v>40</v>
      </c>
      <c r="F36" s="123">
        <f>ROUND((SUM(BH121:BH139)),2)</f>
        <v>0</v>
      </c>
      <c r="G36" s="34"/>
      <c r="H36" s="34"/>
      <c r="I36" s="124">
        <v>0.12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2" t="s">
        <v>41</v>
      </c>
      <c r="F37" s="123">
        <f>ROUND((SUM(BI121:BI139)),2)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42</v>
      </c>
      <c r="E39" s="127"/>
      <c r="F39" s="127"/>
      <c r="G39" s="128" t="s">
        <v>43</v>
      </c>
      <c r="H39" s="129" t="s">
        <v>44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2" t="s">
        <v>45</v>
      </c>
      <c r="E50" s="133"/>
      <c r="F50" s="133"/>
      <c r="G50" s="132" t="s">
        <v>46</v>
      </c>
      <c r="H50" s="133"/>
      <c r="I50" s="133"/>
      <c r="J50" s="133"/>
      <c r="K50" s="133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34" t="s">
        <v>47</v>
      </c>
      <c r="E61" s="135"/>
      <c r="F61" s="136" t="s">
        <v>48</v>
      </c>
      <c r="G61" s="134" t="s">
        <v>47</v>
      </c>
      <c r="H61" s="135"/>
      <c r="I61" s="135"/>
      <c r="J61" s="137" t="s">
        <v>48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2" t="s">
        <v>49</v>
      </c>
      <c r="E65" s="138"/>
      <c r="F65" s="138"/>
      <c r="G65" s="132" t="s">
        <v>50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34" t="s">
        <v>47</v>
      </c>
      <c r="E76" s="135"/>
      <c r="F76" s="136" t="s">
        <v>48</v>
      </c>
      <c r="G76" s="134" t="s">
        <v>47</v>
      </c>
      <c r="H76" s="135"/>
      <c r="I76" s="135"/>
      <c r="J76" s="137" t="s">
        <v>48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92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01" t="str">
        <f>E7</f>
        <v>Oprava bytů MČ Praha 6</v>
      </c>
      <c r="F85" s="302"/>
      <c r="G85" s="302"/>
      <c r="H85" s="302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90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72" t="str">
        <f>E9</f>
        <v>20 - VRN</v>
      </c>
      <c r="F87" s="303"/>
      <c r="G87" s="303"/>
      <c r="H87" s="303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29" t="s">
        <v>22</v>
      </c>
      <c r="J89" s="66">
        <f>IF(J12="","",J12)</f>
        <v>45393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23</v>
      </c>
      <c r="D91" s="36"/>
      <c r="E91" s="36"/>
      <c r="F91" s="27" t="str">
        <f>E15</f>
        <v xml:space="preserve"> </v>
      </c>
      <c r="G91" s="36"/>
      <c r="H91" s="36"/>
      <c r="I91" s="29" t="s">
        <v>28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26</v>
      </c>
      <c r="D92" s="36"/>
      <c r="E92" s="36"/>
      <c r="F92" s="27" t="str">
        <f>IF(E18="","",E18)</f>
        <v>Vyplň údaj</v>
      </c>
      <c r="G92" s="36"/>
      <c r="H92" s="36"/>
      <c r="I92" s="29" t="s">
        <v>29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3" t="s">
        <v>93</v>
      </c>
      <c r="D94" s="144"/>
      <c r="E94" s="144"/>
      <c r="F94" s="144"/>
      <c r="G94" s="144"/>
      <c r="H94" s="144"/>
      <c r="I94" s="144"/>
      <c r="J94" s="145" t="s">
        <v>94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6" t="s">
        <v>95</v>
      </c>
      <c r="D96" s="36"/>
      <c r="E96" s="36"/>
      <c r="F96" s="36"/>
      <c r="G96" s="36"/>
      <c r="H96" s="36"/>
      <c r="I96" s="36"/>
      <c r="J96" s="84">
        <f>J121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96</v>
      </c>
    </row>
    <row r="97" spans="2:12" s="9" customFormat="1" ht="24.95" customHeight="1">
      <c r="B97" s="147"/>
      <c r="C97" s="148"/>
      <c r="D97" s="149" t="s">
        <v>97</v>
      </c>
      <c r="E97" s="150"/>
      <c r="F97" s="150"/>
      <c r="G97" s="150"/>
      <c r="H97" s="150"/>
      <c r="I97" s="150"/>
      <c r="J97" s="151">
        <f>J122</f>
        <v>0</v>
      </c>
      <c r="K97" s="148"/>
      <c r="L97" s="152"/>
    </row>
    <row r="98" spans="2:12" s="10" customFormat="1" ht="19.9" customHeight="1">
      <c r="B98" s="153"/>
      <c r="C98" s="154"/>
      <c r="D98" s="155" t="s">
        <v>622</v>
      </c>
      <c r="E98" s="156"/>
      <c r="F98" s="156"/>
      <c r="G98" s="156"/>
      <c r="H98" s="156"/>
      <c r="I98" s="156"/>
      <c r="J98" s="157">
        <f>J123</f>
        <v>0</v>
      </c>
      <c r="K98" s="154"/>
      <c r="L98" s="158"/>
    </row>
    <row r="99" spans="2:12" s="9" customFormat="1" ht="24.95" customHeight="1">
      <c r="B99" s="147"/>
      <c r="C99" s="148"/>
      <c r="D99" s="149" t="s">
        <v>623</v>
      </c>
      <c r="E99" s="150"/>
      <c r="F99" s="150"/>
      <c r="G99" s="150"/>
      <c r="H99" s="150"/>
      <c r="I99" s="150"/>
      <c r="J99" s="151">
        <f>J135</f>
        <v>0</v>
      </c>
      <c r="K99" s="148"/>
      <c r="L99" s="152"/>
    </row>
    <row r="100" spans="2:12" s="10" customFormat="1" ht="19.9" customHeight="1">
      <c r="B100" s="153"/>
      <c r="C100" s="154"/>
      <c r="D100" s="155" t="s">
        <v>624</v>
      </c>
      <c r="E100" s="156"/>
      <c r="F100" s="156"/>
      <c r="G100" s="156"/>
      <c r="H100" s="156"/>
      <c r="I100" s="156"/>
      <c r="J100" s="157">
        <f>J136</f>
        <v>0</v>
      </c>
      <c r="K100" s="154"/>
      <c r="L100" s="158"/>
    </row>
    <row r="101" spans="2:12" s="10" customFormat="1" ht="19.9" customHeight="1">
      <c r="B101" s="153"/>
      <c r="C101" s="154"/>
      <c r="D101" s="155" t="s">
        <v>625</v>
      </c>
      <c r="E101" s="156"/>
      <c r="F101" s="156"/>
      <c r="G101" s="156"/>
      <c r="H101" s="156"/>
      <c r="I101" s="156"/>
      <c r="J101" s="157">
        <f>J138</f>
        <v>0</v>
      </c>
      <c r="K101" s="154"/>
      <c r="L101" s="158"/>
    </row>
    <row r="102" spans="1:31" s="2" customFormat="1" ht="21.75" customHeight="1">
      <c r="A102" s="34"/>
      <c r="B102" s="35"/>
      <c r="C102" s="36"/>
      <c r="D102" s="36"/>
      <c r="E102" s="36"/>
      <c r="F102" s="36"/>
      <c r="G102" s="36"/>
      <c r="H102" s="36"/>
      <c r="I102" s="36"/>
      <c r="J102" s="36"/>
      <c r="K102" s="36"/>
      <c r="L102" s="51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3" spans="1:31" s="2" customFormat="1" ht="6.95" customHeight="1">
      <c r="A103" s="34"/>
      <c r="B103" s="54"/>
      <c r="C103" s="55"/>
      <c r="D103" s="55"/>
      <c r="E103" s="55"/>
      <c r="F103" s="55"/>
      <c r="G103" s="55"/>
      <c r="H103" s="55"/>
      <c r="I103" s="55"/>
      <c r="J103" s="55"/>
      <c r="K103" s="55"/>
      <c r="L103" s="51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7" spans="1:31" s="2" customFormat="1" ht="6.95" customHeight="1">
      <c r="A107" s="34"/>
      <c r="B107" s="56"/>
      <c r="C107" s="57"/>
      <c r="D107" s="57"/>
      <c r="E107" s="57"/>
      <c r="F107" s="57"/>
      <c r="G107" s="57"/>
      <c r="H107" s="57"/>
      <c r="I107" s="57"/>
      <c r="J107" s="57"/>
      <c r="K107" s="57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24.95" customHeight="1">
      <c r="A108" s="34"/>
      <c r="B108" s="35"/>
      <c r="C108" s="23" t="s">
        <v>111</v>
      </c>
      <c r="D108" s="36"/>
      <c r="E108" s="36"/>
      <c r="F108" s="36"/>
      <c r="G108" s="36"/>
      <c r="H108" s="36"/>
      <c r="I108" s="36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6.95" customHeight="1">
      <c r="A109" s="34"/>
      <c r="B109" s="35"/>
      <c r="C109" s="36"/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12" customHeight="1">
      <c r="A110" s="34"/>
      <c r="B110" s="35"/>
      <c r="C110" s="29" t="s">
        <v>16</v>
      </c>
      <c r="D110" s="36"/>
      <c r="E110" s="36"/>
      <c r="F110" s="36"/>
      <c r="G110" s="36"/>
      <c r="H110" s="36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6.5" customHeight="1">
      <c r="A111" s="34"/>
      <c r="B111" s="35"/>
      <c r="C111" s="36"/>
      <c r="D111" s="36"/>
      <c r="E111" s="301" t="str">
        <f>E7</f>
        <v>Oprava bytů MČ Praha 6</v>
      </c>
      <c r="F111" s="302"/>
      <c r="G111" s="302"/>
      <c r="H111" s="302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2" customHeight="1">
      <c r="A112" s="34"/>
      <c r="B112" s="35"/>
      <c r="C112" s="29" t="s">
        <v>90</v>
      </c>
      <c r="D112" s="36"/>
      <c r="E112" s="36"/>
      <c r="F112" s="36"/>
      <c r="G112" s="36"/>
      <c r="H112" s="36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6.5" customHeight="1">
      <c r="A113" s="34"/>
      <c r="B113" s="35"/>
      <c r="C113" s="36"/>
      <c r="D113" s="36"/>
      <c r="E113" s="272" t="str">
        <f>E9</f>
        <v>20 - VRN</v>
      </c>
      <c r="F113" s="303"/>
      <c r="G113" s="303"/>
      <c r="H113" s="303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6.95" customHeight="1">
      <c r="A114" s="34"/>
      <c r="B114" s="35"/>
      <c r="C114" s="36"/>
      <c r="D114" s="36"/>
      <c r="E114" s="36"/>
      <c r="F114" s="36"/>
      <c r="G114" s="36"/>
      <c r="H114" s="36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2" customHeight="1">
      <c r="A115" s="34"/>
      <c r="B115" s="35"/>
      <c r="C115" s="29" t="s">
        <v>20</v>
      </c>
      <c r="D115" s="36"/>
      <c r="E115" s="36"/>
      <c r="F115" s="27" t="str">
        <f>F12</f>
        <v xml:space="preserve"> </v>
      </c>
      <c r="G115" s="36"/>
      <c r="H115" s="36"/>
      <c r="I115" s="29" t="s">
        <v>22</v>
      </c>
      <c r="J115" s="66">
        <f>IF(J12="","",J12)</f>
        <v>45393</v>
      </c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6.95" customHeight="1">
      <c r="A116" s="34"/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5.2" customHeight="1">
      <c r="A117" s="34"/>
      <c r="B117" s="35"/>
      <c r="C117" s="29" t="s">
        <v>23</v>
      </c>
      <c r="D117" s="36"/>
      <c r="E117" s="36"/>
      <c r="F117" s="27" t="str">
        <f>E15</f>
        <v xml:space="preserve"> </v>
      </c>
      <c r="G117" s="36"/>
      <c r="H117" s="36"/>
      <c r="I117" s="29" t="s">
        <v>28</v>
      </c>
      <c r="J117" s="32" t="str">
        <f>E21</f>
        <v xml:space="preserve"> </v>
      </c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5.2" customHeight="1">
      <c r="A118" s="34"/>
      <c r="B118" s="35"/>
      <c r="C118" s="29" t="s">
        <v>26</v>
      </c>
      <c r="D118" s="36"/>
      <c r="E118" s="36"/>
      <c r="F118" s="27" t="str">
        <f>IF(E18="","",E18)</f>
        <v>Vyplň údaj</v>
      </c>
      <c r="G118" s="36"/>
      <c r="H118" s="36"/>
      <c r="I118" s="29" t="s">
        <v>29</v>
      </c>
      <c r="J118" s="32" t="str">
        <f>E24</f>
        <v xml:space="preserve"> </v>
      </c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0.35" customHeight="1">
      <c r="A119" s="34"/>
      <c r="B119" s="35"/>
      <c r="C119" s="36"/>
      <c r="D119" s="36"/>
      <c r="E119" s="36"/>
      <c r="F119" s="36"/>
      <c r="G119" s="36"/>
      <c r="H119" s="36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11" customFormat="1" ht="29.25" customHeight="1">
      <c r="A120" s="159"/>
      <c r="B120" s="160"/>
      <c r="C120" s="161" t="s">
        <v>112</v>
      </c>
      <c r="D120" s="162" t="s">
        <v>57</v>
      </c>
      <c r="E120" s="162" t="s">
        <v>53</v>
      </c>
      <c r="F120" s="162" t="s">
        <v>54</v>
      </c>
      <c r="G120" s="162" t="s">
        <v>113</v>
      </c>
      <c r="H120" s="162" t="s">
        <v>114</v>
      </c>
      <c r="I120" s="162" t="s">
        <v>115</v>
      </c>
      <c r="J120" s="163" t="s">
        <v>94</v>
      </c>
      <c r="K120" s="164" t="s">
        <v>116</v>
      </c>
      <c r="L120" s="165"/>
      <c r="M120" s="75" t="s">
        <v>1</v>
      </c>
      <c r="N120" s="76" t="s">
        <v>36</v>
      </c>
      <c r="O120" s="76" t="s">
        <v>117</v>
      </c>
      <c r="P120" s="76" t="s">
        <v>118</v>
      </c>
      <c r="Q120" s="76" t="s">
        <v>119</v>
      </c>
      <c r="R120" s="76" t="s">
        <v>120</v>
      </c>
      <c r="S120" s="76" t="s">
        <v>121</v>
      </c>
      <c r="T120" s="77" t="s">
        <v>122</v>
      </c>
      <c r="U120" s="159"/>
      <c r="V120" s="159"/>
      <c r="W120" s="159"/>
      <c r="X120" s="159"/>
      <c r="Y120" s="159"/>
      <c r="Z120" s="159"/>
      <c r="AA120" s="159"/>
      <c r="AB120" s="159"/>
      <c r="AC120" s="159"/>
      <c r="AD120" s="159"/>
      <c r="AE120" s="159"/>
    </row>
    <row r="121" spans="1:63" s="2" customFormat="1" ht="22.9" customHeight="1">
      <c r="A121" s="34"/>
      <c r="B121" s="35"/>
      <c r="C121" s="82" t="s">
        <v>123</v>
      </c>
      <c r="D121" s="36"/>
      <c r="E121" s="36"/>
      <c r="F121" s="36"/>
      <c r="G121" s="36"/>
      <c r="H121" s="36"/>
      <c r="I121" s="36"/>
      <c r="J121" s="166">
        <f>BK121</f>
        <v>0</v>
      </c>
      <c r="K121" s="36"/>
      <c r="L121" s="39"/>
      <c r="M121" s="78"/>
      <c r="N121" s="167"/>
      <c r="O121" s="79"/>
      <c r="P121" s="168">
        <f>P122+P135</f>
        <v>0</v>
      </c>
      <c r="Q121" s="79"/>
      <c r="R121" s="168">
        <f>R122+R135</f>
        <v>0.0031736000000000004</v>
      </c>
      <c r="S121" s="79"/>
      <c r="T121" s="169">
        <f>T122+T135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T121" s="17" t="s">
        <v>71</v>
      </c>
      <c r="AU121" s="17" t="s">
        <v>96</v>
      </c>
      <c r="BK121" s="170">
        <f>BK122+BK135</f>
        <v>0</v>
      </c>
    </row>
    <row r="122" spans="2:63" s="12" customFormat="1" ht="25.9" customHeight="1">
      <c r="B122" s="171"/>
      <c r="C122" s="172"/>
      <c r="D122" s="173" t="s">
        <v>71</v>
      </c>
      <c r="E122" s="174" t="s">
        <v>124</v>
      </c>
      <c r="F122" s="174" t="s">
        <v>125</v>
      </c>
      <c r="G122" s="172"/>
      <c r="H122" s="172"/>
      <c r="I122" s="175"/>
      <c r="J122" s="176">
        <f>BK122</f>
        <v>0</v>
      </c>
      <c r="K122" s="172"/>
      <c r="L122" s="177"/>
      <c r="M122" s="178"/>
      <c r="N122" s="179"/>
      <c r="O122" s="179"/>
      <c r="P122" s="180">
        <f>P123</f>
        <v>0</v>
      </c>
      <c r="Q122" s="179"/>
      <c r="R122" s="180">
        <f>R123</f>
        <v>0.0031736000000000004</v>
      </c>
      <c r="S122" s="179"/>
      <c r="T122" s="181">
        <f>T123</f>
        <v>0</v>
      </c>
      <c r="AR122" s="182" t="s">
        <v>80</v>
      </c>
      <c r="AT122" s="183" t="s">
        <v>71</v>
      </c>
      <c r="AU122" s="183" t="s">
        <v>72</v>
      </c>
      <c r="AY122" s="182" t="s">
        <v>126</v>
      </c>
      <c r="BK122" s="184">
        <f>BK123</f>
        <v>0</v>
      </c>
    </row>
    <row r="123" spans="2:63" s="12" customFormat="1" ht="22.9" customHeight="1">
      <c r="B123" s="171"/>
      <c r="C123" s="172"/>
      <c r="D123" s="173" t="s">
        <v>71</v>
      </c>
      <c r="E123" s="185" t="s">
        <v>174</v>
      </c>
      <c r="F123" s="185" t="s">
        <v>626</v>
      </c>
      <c r="G123" s="172"/>
      <c r="H123" s="172"/>
      <c r="I123" s="175"/>
      <c r="J123" s="186">
        <f>BK123</f>
        <v>0</v>
      </c>
      <c r="K123" s="172"/>
      <c r="L123" s="177"/>
      <c r="M123" s="178"/>
      <c r="N123" s="179"/>
      <c r="O123" s="179"/>
      <c r="P123" s="180">
        <f>SUM(P124:P134)</f>
        <v>0</v>
      </c>
      <c r="Q123" s="179"/>
      <c r="R123" s="180">
        <f>SUM(R124:R134)</f>
        <v>0.0031736000000000004</v>
      </c>
      <c r="S123" s="179"/>
      <c r="T123" s="181">
        <f>SUM(T124:T134)</f>
        <v>0</v>
      </c>
      <c r="AR123" s="182" t="s">
        <v>80</v>
      </c>
      <c r="AT123" s="183" t="s">
        <v>71</v>
      </c>
      <c r="AU123" s="183" t="s">
        <v>80</v>
      </c>
      <c r="AY123" s="182" t="s">
        <v>126</v>
      </c>
      <c r="BK123" s="184">
        <f>SUM(BK124:BK134)</f>
        <v>0</v>
      </c>
    </row>
    <row r="124" spans="1:65" s="2" customFormat="1" ht="24.2" customHeight="1">
      <c r="A124" s="34"/>
      <c r="B124" s="35"/>
      <c r="C124" s="187" t="s">
        <v>80</v>
      </c>
      <c r="D124" s="187" t="s">
        <v>129</v>
      </c>
      <c r="E124" s="188" t="s">
        <v>627</v>
      </c>
      <c r="F124" s="189" t="s">
        <v>628</v>
      </c>
      <c r="G124" s="190" t="s">
        <v>284</v>
      </c>
      <c r="H124" s="191">
        <v>79.34</v>
      </c>
      <c r="I124" s="192"/>
      <c r="J124" s="193">
        <f>ROUND(I124*H124,2)</f>
        <v>0</v>
      </c>
      <c r="K124" s="194"/>
      <c r="L124" s="39"/>
      <c r="M124" s="195" t="s">
        <v>1</v>
      </c>
      <c r="N124" s="196" t="s">
        <v>38</v>
      </c>
      <c r="O124" s="71"/>
      <c r="P124" s="197">
        <f>O124*H124</f>
        <v>0</v>
      </c>
      <c r="Q124" s="197">
        <v>4E-05</v>
      </c>
      <c r="R124" s="197">
        <f>Q124*H124</f>
        <v>0.0031736000000000004</v>
      </c>
      <c r="S124" s="197">
        <v>0</v>
      </c>
      <c r="T124" s="198">
        <f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99" t="s">
        <v>133</v>
      </c>
      <c r="AT124" s="199" t="s">
        <v>129</v>
      </c>
      <c r="AU124" s="199" t="s">
        <v>82</v>
      </c>
      <c r="AY124" s="17" t="s">
        <v>126</v>
      </c>
      <c r="BE124" s="200">
        <f>IF(N124="základní",J124,0)</f>
        <v>0</v>
      </c>
      <c r="BF124" s="200">
        <f>IF(N124="snížená",J124,0)</f>
        <v>0</v>
      </c>
      <c r="BG124" s="200">
        <f>IF(N124="zákl. přenesená",J124,0)</f>
        <v>0</v>
      </c>
      <c r="BH124" s="200">
        <f>IF(N124="sníž. přenesená",J124,0)</f>
        <v>0</v>
      </c>
      <c r="BI124" s="200">
        <f>IF(N124="nulová",J124,0)</f>
        <v>0</v>
      </c>
      <c r="BJ124" s="17" t="s">
        <v>82</v>
      </c>
      <c r="BK124" s="200">
        <f>ROUND(I124*H124,2)</f>
        <v>0</v>
      </c>
      <c r="BL124" s="17" t="s">
        <v>133</v>
      </c>
      <c r="BM124" s="199" t="s">
        <v>629</v>
      </c>
    </row>
    <row r="125" spans="2:51" s="13" customFormat="1" ht="11.25">
      <c r="B125" s="201"/>
      <c r="C125" s="202"/>
      <c r="D125" s="203" t="s">
        <v>135</v>
      </c>
      <c r="E125" s="204" t="s">
        <v>1</v>
      </c>
      <c r="F125" s="205" t="s">
        <v>368</v>
      </c>
      <c r="G125" s="202"/>
      <c r="H125" s="204" t="s">
        <v>1</v>
      </c>
      <c r="I125" s="206"/>
      <c r="J125" s="202"/>
      <c r="K125" s="202"/>
      <c r="L125" s="207"/>
      <c r="M125" s="208"/>
      <c r="N125" s="209"/>
      <c r="O125" s="209"/>
      <c r="P125" s="209"/>
      <c r="Q125" s="209"/>
      <c r="R125" s="209"/>
      <c r="S125" s="209"/>
      <c r="T125" s="210"/>
      <c r="AT125" s="211" t="s">
        <v>135</v>
      </c>
      <c r="AU125" s="211" t="s">
        <v>82</v>
      </c>
      <c r="AV125" s="13" t="s">
        <v>80</v>
      </c>
      <c r="AW125" s="13" t="s">
        <v>30</v>
      </c>
      <c r="AX125" s="13" t="s">
        <v>72</v>
      </c>
      <c r="AY125" s="211" t="s">
        <v>126</v>
      </c>
    </row>
    <row r="126" spans="2:51" s="13" customFormat="1" ht="33.75">
      <c r="B126" s="201"/>
      <c r="C126" s="202"/>
      <c r="D126" s="203" t="s">
        <v>135</v>
      </c>
      <c r="E126" s="204" t="s">
        <v>1</v>
      </c>
      <c r="F126" s="205" t="s">
        <v>630</v>
      </c>
      <c r="G126" s="202"/>
      <c r="H126" s="204" t="s">
        <v>1</v>
      </c>
      <c r="I126" s="206"/>
      <c r="J126" s="202"/>
      <c r="K126" s="202"/>
      <c r="L126" s="207"/>
      <c r="M126" s="208"/>
      <c r="N126" s="209"/>
      <c r="O126" s="209"/>
      <c r="P126" s="209"/>
      <c r="Q126" s="209"/>
      <c r="R126" s="209"/>
      <c r="S126" s="209"/>
      <c r="T126" s="210"/>
      <c r="AT126" s="211" t="s">
        <v>135</v>
      </c>
      <c r="AU126" s="211" t="s">
        <v>82</v>
      </c>
      <c r="AV126" s="13" t="s">
        <v>80</v>
      </c>
      <c r="AW126" s="13" t="s">
        <v>30</v>
      </c>
      <c r="AX126" s="13" t="s">
        <v>72</v>
      </c>
      <c r="AY126" s="211" t="s">
        <v>126</v>
      </c>
    </row>
    <row r="127" spans="2:51" s="13" customFormat="1" ht="11.25">
      <c r="B127" s="201"/>
      <c r="C127" s="202"/>
      <c r="D127" s="203" t="s">
        <v>135</v>
      </c>
      <c r="E127" s="204" t="s">
        <v>1</v>
      </c>
      <c r="F127" s="205" t="s">
        <v>631</v>
      </c>
      <c r="G127" s="202"/>
      <c r="H127" s="204" t="s">
        <v>1</v>
      </c>
      <c r="I127" s="206"/>
      <c r="J127" s="202"/>
      <c r="K127" s="202"/>
      <c r="L127" s="207"/>
      <c r="M127" s="208"/>
      <c r="N127" s="209"/>
      <c r="O127" s="209"/>
      <c r="P127" s="209"/>
      <c r="Q127" s="209"/>
      <c r="R127" s="209"/>
      <c r="S127" s="209"/>
      <c r="T127" s="210"/>
      <c r="AT127" s="211" t="s">
        <v>135</v>
      </c>
      <c r="AU127" s="211" t="s">
        <v>82</v>
      </c>
      <c r="AV127" s="13" t="s">
        <v>80</v>
      </c>
      <c r="AW127" s="13" t="s">
        <v>30</v>
      </c>
      <c r="AX127" s="13" t="s">
        <v>72</v>
      </c>
      <c r="AY127" s="211" t="s">
        <v>126</v>
      </c>
    </row>
    <row r="128" spans="2:51" s="14" customFormat="1" ht="11.25">
      <c r="B128" s="212"/>
      <c r="C128" s="213"/>
      <c r="D128" s="203" t="s">
        <v>135</v>
      </c>
      <c r="E128" s="214" t="s">
        <v>1</v>
      </c>
      <c r="F128" s="215" t="s">
        <v>402</v>
      </c>
      <c r="G128" s="213"/>
      <c r="H128" s="216">
        <v>39.67</v>
      </c>
      <c r="I128" s="217"/>
      <c r="J128" s="213"/>
      <c r="K128" s="213"/>
      <c r="L128" s="218"/>
      <c r="M128" s="219"/>
      <c r="N128" s="220"/>
      <c r="O128" s="220"/>
      <c r="P128" s="220"/>
      <c r="Q128" s="220"/>
      <c r="R128" s="220"/>
      <c r="S128" s="220"/>
      <c r="T128" s="221"/>
      <c r="AT128" s="222" t="s">
        <v>135</v>
      </c>
      <c r="AU128" s="222" t="s">
        <v>82</v>
      </c>
      <c r="AV128" s="14" t="s">
        <v>82</v>
      </c>
      <c r="AW128" s="14" t="s">
        <v>30</v>
      </c>
      <c r="AX128" s="14" t="s">
        <v>72</v>
      </c>
      <c r="AY128" s="222" t="s">
        <v>126</v>
      </c>
    </row>
    <row r="129" spans="2:51" s="13" customFormat="1" ht="11.25">
      <c r="B129" s="201"/>
      <c r="C129" s="202"/>
      <c r="D129" s="203" t="s">
        <v>135</v>
      </c>
      <c r="E129" s="204" t="s">
        <v>1</v>
      </c>
      <c r="F129" s="205" t="s">
        <v>632</v>
      </c>
      <c r="G129" s="202"/>
      <c r="H129" s="204" t="s">
        <v>1</v>
      </c>
      <c r="I129" s="206"/>
      <c r="J129" s="202"/>
      <c r="K129" s="202"/>
      <c r="L129" s="207"/>
      <c r="M129" s="208"/>
      <c r="N129" s="209"/>
      <c r="O129" s="209"/>
      <c r="P129" s="209"/>
      <c r="Q129" s="209"/>
      <c r="R129" s="209"/>
      <c r="S129" s="209"/>
      <c r="T129" s="210"/>
      <c r="AT129" s="211" t="s">
        <v>135</v>
      </c>
      <c r="AU129" s="211" t="s">
        <v>82</v>
      </c>
      <c r="AV129" s="13" t="s">
        <v>80</v>
      </c>
      <c r="AW129" s="13" t="s">
        <v>30</v>
      </c>
      <c r="AX129" s="13" t="s">
        <v>72</v>
      </c>
      <c r="AY129" s="211" t="s">
        <v>126</v>
      </c>
    </row>
    <row r="130" spans="2:51" s="14" customFormat="1" ht="11.25">
      <c r="B130" s="212"/>
      <c r="C130" s="213"/>
      <c r="D130" s="203" t="s">
        <v>135</v>
      </c>
      <c r="E130" s="214" t="s">
        <v>1</v>
      </c>
      <c r="F130" s="215" t="s">
        <v>402</v>
      </c>
      <c r="G130" s="213"/>
      <c r="H130" s="216">
        <v>39.67</v>
      </c>
      <c r="I130" s="217"/>
      <c r="J130" s="213"/>
      <c r="K130" s="213"/>
      <c r="L130" s="218"/>
      <c r="M130" s="219"/>
      <c r="N130" s="220"/>
      <c r="O130" s="220"/>
      <c r="P130" s="220"/>
      <c r="Q130" s="220"/>
      <c r="R130" s="220"/>
      <c r="S130" s="220"/>
      <c r="T130" s="221"/>
      <c r="AT130" s="222" t="s">
        <v>135</v>
      </c>
      <c r="AU130" s="222" t="s">
        <v>82</v>
      </c>
      <c r="AV130" s="14" t="s">
        <v>82</v>
      </c>
      <c r="AW130" s="14" t="s">
        <v>30</v>
      </c>
      <c r="AX130" s="14" t="s">
        <v>72</v>
      </c>
      <c r="AY130" s="222" t="s">
        <v>126</v>
      </c>
    </row>
    <row r="131" spans="2:51" s="15" customFormat="1" ht="11.25">
      <c r="B131" s="234"/>
      <c r="C131" s="235"/>
      <c r="D131" s="203" t="s">
        <v>135</v>
      </c>
      <c r="E131" s="236" t="s">
        <v>1</v>
      </c>
      <c r="F131" s="237" t="s">
        <v>271</v>
      </c>
      <c r="G131" s="235"/>
      <c r="H131" s="238">
        <v>79.34</v>
      </c>
      <c r="I131" s="239"/>
      <c r="J131" s="235"/>
      <c r="K131" s="235"/>
      <c r="L131" s="240"/>
      <c r="M131" s="241"/>
      <c r="N131" s="242"/>
      <c r="O131" s="242"/>
      <c r="P131" s="242"/>
      <c r="Q131" s="242"/>
      <c r="R131" s="242"/>
      <c r="S131" s="242"/>
      <c r="T131" s="243"/>
      <c r="AT131" s="244" t="s">
        <v>135</v>
      </c>
      <c r="AU131" s="244" t="s">
        <v>82</v>
      </c>
      <c r="AV131" s="15" t="s">
        <v>133</v>
      </c>
      <c r="AW131" s="15" t="s">
        <v>30</v>
      </c>
      <c r="AX131" s="15" t="s">
        <v>80</v>
      </c>
      <c r="AY131" s="244" t="s">
        <v>126</v>
      </c>
    </row>
    <row r="132" spans="1:65" s="2" customFormat="1" ht="16.5" customHeight="1">
      <c r="A132" s="34"/>
      <c r="B132" s="35"/>
      <c r="C132" s="187" t="s">
        <v>82</v>
      </c>
      <c r="D132" s="187" t="s">
        <v>129</v>
      </c>
      <c r="E132" s="188" t="s">
        <v>633</v>
      </c>
      <c r="F132" s="189" t="s">
        <v>634</v>
      </c>
      <c r="G132" s="190" t="s">
        <v>284</v>
      </c>
      <c r="H132" s="191">
        <v>1500</v>
      </c>
      <c r="I132" s="192"/>
      <c r="J132" s="193">
        <f>ROUND(I132*H132,2)</f>
        <v>0</v>
      </c>
      <c r="K132" s="194"/>
      <c r="L132" s="39"/>
      <c r="M132" s="195" t="s">
        <v>1</v>
      </c>
      <c r="N132" s="196" t="s">
        <v>38</v>
      </c>
      <c r="O132" s="71"/>
      <c r="P132" s="197">
        <f>O132*H132</f>
        <v>0</v>
      </c>
      <c r="Q132" s="197">
        <v>0</v>
      </c>
      <c r="R132" s="197">
        <f>Q132*H132</f>
        <v>0</v>
      </c>
      <c r="S132" s="197">
        <v>0</v>
      </c>
      <c r="T132" s="198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99" t="s">
        <v>133</v>
      </c>
      <c r="AT132" s="199" t="s">
        <v>129</v>
      </c>
      <c r="AU132" s="199" t="s">
        <v>82</v>
      </c>
      <c r="AY132" s="17" t="s">
        <v>126</v>
      </c>
      <c r="BE132" s="200">
        <f>IF(N132="základní",J132,0)</f>
        <v>0</v>
      </c>
      <c r="BF132" s="200">
        <f>IF(N132="snížená",J132,0)</f>
        <v>0</v>
      </c>
      <c r="BG132" s="200">
        <f>IF(N132="zákl. přenesená",J132,0)</f>
        <v>0</v>
      </c>
      <c r="BH132" s="200">
        <f>IF(N132="sníž. přenesená",J132,0)</f>
        <v>0</v>
      </c>
      <c r="BI132" s="200">
        <f>IF(N132="nulová",J132,0)</f>
        <v>0</v>
      </c>
      <c r="BJ132" s="17" t="s">
        <v>82</v>
      </c>
      <c r="BK132" s="200">
        <f>ROUND(I132*H132,2)</f>
        <v>0</v>
      </c>
      <c r="BL132" s="17" t="s">
        <v>133</v>
      </c>
      <c r="BM132" s="199" t="s">
        <v>635</v>
      </c>
    </row>
    <row r="133" spans="2:51" s="13" customFormat="1" ht="11.25">
      <c r="B133" s="201"/>
      <c r="C133" s="202"/>
      <c r="D133" s="203" t="s">
        <v>135</v>
      </c>
      <c r="E133" s="204" t="s">
        <v>1</v>
      </c>
      <c r="F133" s="205" t="s">
        <v>636</v>
      </c>
      <c r="G133" s="202"/>
      <c r="H133" s="204" t="s">
        <v>1</v>
      </c>
      <c r="I133" s="206"/>
      <c r="J133" s="202"/>
      <c r="K133" s="202"/>
      <c r="L133" s="207"/>
      <c r="M133" s="208"/>
      <c r="N133" s="209"/>
      <c r="O133" s="209"/>
      <c r="P133" s="209"/>
      <c r="Q133" s="209"/>
      <c r="R133" s="209"/>
      <c r="S133" s="209"/>
      <c r="T133" s="210"/>
      <c r="AT133" s="211" t="s">
        <v>135</v>
      </c>
      <c r="AU133" s="211" t="s">
        <v>82</v>
      </c>
      <c r="AV133" s="13" t="s">
        <v>80</v>
      </c>
      <c r="AW133" s="13" t="s">
        <v>30</v>
      </c>
      <c r="AX133" s="13" t="s">
        <v>72</v>
      </c>
      <c r="AY133" s="211" t="s">
        <v>126</v>
      </c>
    </row>
    <row r="134" spans="2:51" s="14" customFormat="1" ht="11.25">
      <c r="B134" s="212"/>
      <c r="C134" s="213"/>
      <c r="D134" s="203" t="s">
        <v>135</v>
      </c>
      <c r="E134" s="214" t="s">
        <v>1</v>
      </c>
      <c r="F134" s="215" t="s">
        <v>637</v>
      </c>
      <c r="G134" s="213"/>
      <c r="H134" s="216">
        <v>1500</v>
      </c>
      <c r="I134" s="217"/>
      <c r="J134" s="213"/>
      <c r="K134" s="213"/>
      <c r="L134" s="218"/>
      <c r="M134" s="219"/>
      <c r="N134" s="220"/>
      <c r="O134" s="220"/>
      <c r="P134" s="220"/>
      <c r="Q134" s="220"/>
      <c r="R134" s="220"/>
      <c r="S134" s="220"/>
      <c r="T134" s="221"/>
      <c r="AT134" s="222" t="s">
        <v>135</v>
      </c>
      <c r="AU134" s="222" t="s">
        <v>82</v>
      </c>
      <c r="AV134" s="14" t="s">
        <v>82</v>
      </c>
      <c r="AW134" s="14" t="s">
        <v>30</v>
      </c>
      <c r="AX134" s="14" t="s">
        <v>80</v>
      </c>
      <c r="AY134" s="222" t="s">
        <v>126</v>
      </c>
    </row>
    <row r="135" spans="2:63" s="12" customFormat="1" ht="25.9" customHeight="1">
      <c r="B135" s="171"/>
      <c r="C135" s="172"/>
      <c r="D135" s="173" t="s">
        <v>71</v>
      </c>
      <c r="E135" s="174" t="s">
        <v>87</v>
      </c>
      <c r="F135" s="174" t="s">
        <v>638</v>
      </c>
      <c r="G135" s="172"/>
      <c r="H135" s="172"/>
      <c r="I135" s="175"/>
      <c r="J135" s="176">
        <f>BK135</f>
        <v>0</v>
      </c>
      <c r="K135" s="172"/>
      <c r="L135" s="177"/>
      <c r="M135" s="178"/>
      <c r="N135" s="179"/>
      <c r="O135" s="179"/>
      <c r="P135" s="180">
        <f>P136+P138</f>
        <v>0</v>
      </c>
      <c r="Q135" s="179"/>
      <c r="R135" s="180">
        <f>R136+R138</f>
        <v>0</v>
      </c>
      <c r="S135" s="179"/>
      <c r="T135" s="181">
        <f>T136+T138</f>
        <v>0</v>
      </c>
      <c r="AR135" s="182" t="s">
        <v>152</v>
      </c>
      <c r="AT135" s="183" t="s">
        <v>71</v>
      </c>
      <c r="AU135" s="183" t="s">
        <v>72</v>
      </c>
      <c r="AY135" s="182" t="s">
        <v>126</v>
      </c>
      <c r="BK135" s="184">
        <f>BK136+BK138</f>
        <v>0</v>
      </c>
    </row>
    <row r="136" spans="2:63" s="12" customFormat="1" ht="22.9" customHeight="1">
      <c r="B136" s="171"/>
      <c r="C136" s="172"/>
      <c r="D136" s="173" t="s">
        <v>71</v>
      </c>
      <c r="E136" s="185" t="s">
        <v>639</v>
      </c>
      <c r="F136" s="185" t="s">
        <v>640</v>
      </c>
      <c r="G136" s="172"/>
      <c r="H136" s="172"/>
      <c r="I136" s="175"/>
      <c r="J136" s="186">
        <f>BK136</f>
        <v>0</v>
      </c>
      <c r="K136" s="172"/>
      <c r="L136" s="177"/>
      <c r="M136" s="178"/>
      <c r="N136" s="179"/>
      <c r="O136" s="179"/>
      <c r="P136" s="180">
        <f>P137</f>
        <v>0</v>
      </c>
      <c r="Q136" s="179"/>
      <c r="R136" s="180">
        <f>R137</f>
        <v>0</v>
      </c>
      <c r="S136" s="179"/>
      <c r="T136" s="181">
        <f>T137</f>
        <v>0</v>
      </c>
      <c r="AR136" s="182" t="s">
        <v>152</v>
      </c>
      <c r="AT136" s="183" t="s">
        <v>71</v>
      </c>
      <c r="AU136" s="183" t="s">
        <v>80</v>
      </c>
      <c r="AY136" s="182" t="s">
        <v>126</v>
      </c>
      <c r="BK136" s="184">
        <f>BK137</f>
        <v>0</v>
      </c>
    </row>
    <row r="137" spans="1:65" s="2" customFormat="1" ht="16.5" customHeight="1">
      <c r="A137" s="34"/>
      <c r="B137" s="35"/>
      <c r="C137" s="187" t="s">
        <v>144</v>
      </c>
      <c r="D137" s="187" t="s">
        <v>129</v>
      </c>
      <c r="E137" s="188" t="s">
        <v>641</v>
      </c>
      <c r="F137" s="189" t="s">
        <v>640</v>
      </c>
      <c r="G137" s="190" t="s">
        <v>642</v>
      </c>
      <c r="H137" s="191">
        <v>30</v>
      </c>
      <c r="I137" s="192"/>
      <c r="J137" s="193">
        <f>ROUND(I137*H137,2)</f>
        <v>0</v>
      </c>
      <c r="K137" s="194"/>
      <c r="L137" s="39"/>
      <c r="M137" s="195" t="s">
        <v>1</v>
      </c>
      <c r="N137" s="196" t="s">
        <v>38</v>
      </c>
      <c r="O137" s="71"/>
      <c r="P137" s="197">
        <f>O137*H137</f>
        <v>0</v>
      </c>
      <c r="Q137" s="197">
        <v>0</v>
      </c>
      <c r="R137" s="197">
        <f>Q137*H137</f>
        <v>0</v>
      </c>
      <c r="S137" s="197">
        <v>0</v>
      </c>
      <c r="T137" s="198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99" t="s">
        <v>643</v>
      </c>
      <c r="AT137" s="199" t="s">
        <v>129</v>
      </c>
      <c r="AU137" s="199" t="s">
        <v>82</v>
      </c>
      <c r="AY137" s="17" t="s">
        <v>126</v>
      </c>
      <c r="BE137" s="200">
        <f>IF(N137="základní",J137,0)</f>
        <v>0</v>
      </c>
      <c r="BF137" s="200">
        <f>IF(N137="snížená",J137,0)</f>
        <v>0</v>
      </c>
      <c r="BG137" s="200">
        <f>IF(N137="zákl. přenesená",J137,0)</f>
        <v>0</v>
      </c>
      <c r="BH137" s="200">
        <f>IF(N137="sníž. přenesená",J137,0)</f>
        <v>0</v>
      </c>
      <c r="BI137" s="200">
        <f>IF(N137="nulová",J137,0)</f>
        <v>0</v>
      </c>
      <c r="BJ137" s="17" t="s">
        <v>82</v>
      </c>
      <c r="BK137" s="200">
        <f>ROUND(I137*H137,2)</f>
        <v>0</v>
      </c>
      <c r="BL137" s="17" t="s">
        <v>643</v>
      </c>
      <c r="BM137" s="199" t="s">
        <v>644</v>
      </c>
    </row>
    <row r="138" spans="2:63" s="12" customFormat="1" ht="22.9" customHeight="1">
      <c r="B138" s="171"/>
      <c r="C138" s="172"/>
      <c r="D138" s="173" t="s">
        <v>71</v>
      </c>
      <c r="E138" s="185" t="s">
        <v>645</v>
      </c>
      <c r="F138" s="185" t="s">
        <v>646</v>
      </c>
      <c r="G138" s="172"/>
      <c r="H138" s="172"/>
      <c r="I138" s="175"/>
      <c r="J138" s="186">
        <f>BK138</f>
        <v>0</v>
      </c>
      <c r="K138" s="172"/>
      <c r="L138" s="177"/>
      <c r="M138" s="178"/>
      <c r="N138" s="179"/>
      <c r="O138" s="179"/>
      <c r="P138" s="180">
        <f>P139</f>
        <v>0</v>
      </c>
      <c r="Q138" s="179"/>
      <c r="R138" s="180">
        <f>R139</f>
        <v>0</v>
      </c>
      <c r="S138" s="179"/>
      <c r="T138" s="181">
        <f>T139</f>
        <v>0</v>
      </c>
      <c r="AR138" s="182" t="s">
        <v>152</v>
      </c>
      <c r="AT138" s="183" t="s">
        <v>71</v>
      </c>
      <c r="AU138" s="183" t="s">
        <v>80</v>
      </c>
      <c r="AY138" s="182" t="s">
        <v>126</v>
      </c>
      <c r="BK138" s="184">
        <f>BK139</f>
        <v>0</v>
      </c>
    </row>
    <row r="139" spans="1:65" s="2" customFormat="1" ht="16.5" customHeight="1">
      <c r="A139" s="34"/>
      <c r="B139" s="35"/>
      <c r="C139" s="187" t="s">
        <v>133</v>
      </c>
      <c r="D139" s="187" t="s">
        <v>129</v>
      </c>
      <c r="E139" s="188" t="s">
        <v>647</v>
      </c>
      <c r="F139" s="189" t="s">
        <v>646</v>
      </c>
      <c r="G139" s="190" t="s">
        <v>642</v>
      </c>
      <c r="H139" s="191">
        <v>30</v>
      </c>
      <c r="I139" s="192"/>
      <c r="J139" s="193">
        <f>ROUND(I139*H139,2)</f>
        <v>0</v>
      </c>
      <c r="K139" s="194"/>
      <c r="L139" s="39"/>
      <c r="M139" s="248" t="s">
        <v>1</v>
      </c>
      <c r="N139" s="249" t="s">
        <v>38</v>
      </c>
      <c r="O139" s="250"/>
      <c r="P139" s="251">
        <f>O139*H139</f>
        <v>0</v>
      </c>
      <c r="Q139" s="251">
        <v>0</v>
      </c>
      <c r="R139" s="251">
        <f>Q139*H139</f>
        <v>0</v>
      </c>
      <c r="S139" s="251">
        <v>0</v>
      </c>
      <c r="T139" s="252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99" t="s">
        <v>643</v>
      </c>
      <c r="AT139" s="199" t="s">
        <v>129</v>
      </c>
      <c r="AU139" s="199" t="s">
        <v>82</v>
      </c>
      <c r="AY139" s="17" t="s">
        <v>126</v>
      </c>
      <c r="BE139" s="200">
        <f>IF(N139="základní",J139,0)</f>
        <v>0</v>
      </c>
      <c r="BF139" s="200">
        <f>IF(N139="snížená",J139,0)</f>
        <v>0</v>
      </c>
      <c r="BG139" s="200">
        <f>IF(N139="zákl. přenesená",J139,0)</f>
        <v>0</v>
      </c>
      <c r="BH139" s="200">
        <f>IF(N139="sníž. přenesená",J139,0)</f>
        <v>0</v>
      </c>
      <c r="BI139" s="200">
        <f>IF(N139="nulová",J139,0)</f>
        <v>0</v>
      </c>
      <c r="BJ139" s="17" t="s">
        <v>82</v>
      </c>
      <c r="BK139" s="200">
        <f>ROUND(I139*H139,2)</f>
        <v>0</v>
      </c>
      <c r="BL139" s="17" t="s">
        <v>643</v>
      </c>
      <c r="BM139" s="199" t="s">
        <v>648</v>
      </c>
    </row>
    <row r="140" spans="1:31" s="2" customFormat="1" ht="6.95" customHeight="1">
      <c r="A140" s="34"/>
      <c r="B140" s="54"/>
      <c r="C140" s="55"/>
      <c r="D140" s="55"/>
      <c r="E140" s="55"/>
      <c r="F140" s="55"/>
      <c r="G140" s="55"/>
      <c r="H140" s="55"/>
      <c r="I140" s="55"/>
      <c r="J140" s="55"/>
      <c r="K140" s="55"/>
      <c r="L140" s="39"/>
      <c r="M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</row>
  </sheetData>
  <sheetProtection algorithmName="SHA-512" hashValue="OxmebVJslkjj+8T8x1ifuKZxzIBScL6fgFmYWdLI0qYmKG8bIztUAPUITkCAHgNslm1hPUxltmutFPpnmGIyZA==" saltValue="eephi58DRvR4NZ6UOSCDA85GVKmheEQl5WO6e9Mu0EGKwVOJlqFAy/pzbR7cZzxoHal8I+CKLSPEmaMwvXLM/A==" spinCount="100000" sheet="1" objects="1" scenarios="1" formatColumns="0" formatRows="0" autoFilter="0"/>
  <autoFilter ref="C120:K139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Králová</dc:creator>
  <cp:keywords/>
  <dc:description/>
  <cp:lastModifiedBy>Simona Králová</cp:lastModifiedBy>
  <dcterms:created xsi:type="dcterms:W3CDTF">2024-04-11T09:45:39Z</dcterms:created>
  <dcterms:modified xsi:type="dcterms:W3CDTF">2024-04-11T09:46:19Z</dcterms:modified>
  <cp:category/>
  <cp:version/>
  <cp:contentType/>
  <cp:contentStatus/>
</cp:coreProperties>
</file>