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firstSheet="1" activeTab="1"/>
  </bookViews>
  <sheets>
    <sheet name="Rekapitulace stavby" sheetId="1" state="veryHidden" r:id="rId1"/>
    <sheet name="01 - Výměna žlabu, háků a..." sheetId="2" r:id="rId2"/>
  </sheets>
  <definedNames>
    <definedName name="_xlnm._FilterDatabase" localSheetId="1" hidden="1">'01 - Výměna žlabu, háků a...'!$C$126:$K$180</definedName>
    <definedName name="_xlnm.Print_Area" localSheetId="1">'01 - Výměna žlabu, háků a...'!$C$4:$J$76,'01 - Výměna žlabu, háků a...'!$C$114:$J$180</definedName>
    <definedName name="_xlnm.Print_Area" localSheetId="0">'Rekapitulace stavby'!$D$4:$AO$76,'Rekapitulace stavby'!$C$82:$AQ$96</definedName>
    <definedName name="_xlnm.Print_Titles" localSheetId="0">'Rekapitulace stavby'!$92:$92</definedName>
  </definedNames>
  <calcPr calcId="162913"/>
</workbook>
</file>

<file path=xl/sharedStrings.xml><?xml version="1.0" encoding="utf-8"?>
<sst xmlns="http://schemas.openxmlformats.org/spreadsheetml/2006/main" count="884" uniqueCount="295">
  <si>
    <t>Export Komplet</t>
  </si>
  <si>
    <t/>
  </si>
  <si>
    <t>2.0</t>
  </si>
  <si>
    <t>ZAMOK</t>
  </si>
  <si>
    <t>False</t>
  </si>
  <si>
    <t>{3f96ad2b-fa9c-4ba0-a434-3b545c1d3f76}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</si>
  <si>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</si>
  <si>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</si>
  <si>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</si>
  <si>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</si>
  <si>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</si>
  <si>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</si>
  <si>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</si>
  <si>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</si>
  <si>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</si>
  <si>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</si>
  <si>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</si>
  <si>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Údržba</t>
  </si>
  <si>
    <t>KSO:</t>
  </si>
  <si>
    <t>CC-CZ:</t>
  </si>
  <si>
    <t>Místo:</t>
  </si>
  <si>
    <t xml:space="preserve"> </t>
  </si>
  <si>
    <t>Datum:</t>
  </si>
  <si>
    <t>9. 1. 2024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</si>
  <si>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</si>
  <si>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</si>
  <si>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</si>
  <si>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</si>
  <si>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</si>
  <si>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</si>
  <si>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</si>
  <si>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</si>
  <si>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</si>
  <si>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</si>
  <si>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</si>
  <si>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</si>
  <si>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</si>
  <si>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</si>
  <si>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</si>
  <si>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</si>
  <si>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</si>
  <si>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</si>
  <si>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</si>
  <si>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</si>
  <si>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</si>
  <si>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</si>
  <si>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</si>
  <si>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</si>
  <si>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</si>
  <si>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</si>
  <si>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</si>
  <si>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</si>
  <si>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</si>
  <si>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</si>
  <si>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</si>
  <si>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</si>
  <si>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</si>
  <si>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</si>
  <si>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</si>
  <si>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</si>
  <si>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</si>
  <si>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</si>
  <si>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</si>
  <si>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</si>
  <si>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</si>
  <si>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</si>
  <si>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</si>
  <si>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</si>
  <si>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</si>
  <si>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</si>
  <si>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</si>
  <si>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</si>
  <si>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</si>
  <si>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</si>
  <si>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</si>
  <si>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</si>
  <si>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</si>
  <si>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</si>
  <si>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</si>
  <si>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Výměna žlabu, háků a okapnice - Stochovská 530</t>
  </si>
  <si>
    <t>STA</t>
  </si>
  <si>
    <t>1</t>
  </si>
  <si>
    <t>{6c296132-3567-4711-a1bb-0e18f6e642d0}</t>
  </si>
  <si>
    <t>2</t>
  </si>
  <si>
    <t>KRYCÍ LIST SOUPISU PRACÍ</t>
  </si>
  <si>
    <t>Objekt:</t>
  </si>
  <si>
    <t>01 - Výměna žlabu, háků a okapnice - Stochovská 530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</si>
  <si>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</si>
  <si>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</si>
  <si>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</si>
  <si>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</si>
  <si>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</si>
  <si>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</si>
  <si>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</si>
  <si>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</si>
  <si>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</si>
  <si>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</si>
  <si>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</si>
  <si>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</si>
  <si>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</si>
  <si>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</si>
  <si>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</si>
  <si>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</si>
  <si>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</si>
  <si>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</si>
  <si>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</si>
  <si>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</si>
  <si>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</si>
  <si>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</si>
  <si>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</si>
  <si>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</si>
  <si>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</si>
  <si>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</si>
  <si>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</si>
  <si>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</si>
  <si>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</si>
  <si>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</si>
  <si>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</si>
  <si>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</si>
  <si>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</si>
  <si>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</si>
  <si>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</si>
  <si>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949101111</t>
  </si>
  <si>
    <t>Lešení pomocné pro objekty pozemních staveb s lešeňovou podlahou v do 1,9 m zatížení do 150 kg/m2</t>
  </si>
  <si>
    <t>m2</t>
  </si>
  <si>
    <t>4</t>
  </si>
  <si>
    <t>349498406</t>
  </si>
  <si>
    <t>997</t>
  </si>
  <si>
    <t>Přesun sutě</t>
  </si>
  <si>
    <t>997013214</t>
  </si>
  <si>
    <t>Vnitrostaveništní doprava suti a vybouraných hmot pro budovy v přes 12 do 15 m ručně</t>
  </si>
  <si>
    <t>t</t>
  </si>
  <si>
    <t>-1008335408</t>
  </si>
  <si>
    <t>3</t>
  </si>
  <si>
    <t>997013501</t>
  </si>
  <si>
    <t>Odvoz suti a vybouraných hmot na skládku nebo meziskládku do 1 km se složením</t>
  </si>
  <si>
    <t>-849538569</t>
  </si>
  <si>
    <t>997013509</t>
  </si>
  <si>
    <t>Příplatek k odvozu suti a vybouraných hmot na skládku ZKD 1 km přes 1 km</t>
  </si>
  <si>
    <t>1509007926</t>
  </si>
  <si>
    <t>VV</t>
  </si>
  <si>
    <t>8,861*19 'Přepočtené koeficientem množství</t>
  </si>
  <si>
    <t>5</t>
  </si>
  <si>
    <t>997013631</t>
  </si>
  <si>
    <t>Poplatek za uložení na skládce (skládkovné) stavebního odpadu směsného kód odpadu 17 09 04</t>
  </si>
  <si>
    <t>-2144701612</t>
  </si>
  <si>
    <t>PSV</t>
  </si>
  <si>
    <t>Práce a dodávky PSV</t>
  </si>
  <si>
    <t>762</t>
  </si>
  <si>
    <t>Konstrukce tesařské</t>
  </si>
  <si>
    <t>6</t>
  </si>
  <si>
    <t>762342214</t>
  </si>
  <si>
    <t>Montáž laťování na střechách jednoduchých sklonu do 60° osové vzdálenosti přes 150 do 360 mm</t>
  </si>
  <si>
    <t>16</t>
  </si>
  <si>
    <t>1874322548</t>
  </si>
  <si>
    <t>7</t>
  </si>
  <si>
    <t>M</t>
  </si>
  <si>
    <t>60514105</t>
  </si>
  <si>
    <t>řezivo jehličnaté lať pevnostní třída S10-13 průřez 30x50mm</t>
  </si>
  <si>
    <t>m3</t>
  </si>
  <si>
    <t>32</t>
  </si>
  <si>
    <t>1949989738</t>
  </si>
  <si>
    <t>0,44*1,2 'Přepočtené koeficientem množství</t>
  </si>
  <si>
    <t>8</t>
  </si>
  <si>
    <t>762342511</t>
  </si>
  <si>
    <t>Montáž kontralatí na podklad bez tepelné izolace</t>
  </si>
  <si>
    <t>m</t>
  </si>
  <si>
    <t>1513259495</t>
  </si>
  <si>
    <t>60514106</t>
  </si>
  <si>
    <t>řezivo jehličnaté lať pevnostní třída S10-13 průřez 40x60mm</t>
  </si>
  <si>
    <t>12104014</t>
  </si>
  <si>
    <t>0,7*1,2 'Přepočtené koeficientem množství</t>
  </si>
  <si>
    <t>10</t>
  </si>
  <si>
    <t>762342811</t>
  </si>
  <si>
    <t>Demontáž laťování střech z latí osové vzdálenosti do 0,22 m</t>
  </si>
  <si>
    <t>388760878</t>
  </si>
  <si>
    <t>11</t>
  </si>
  <si>
    <t>762342812</t>
  </si>
  <si>
    <t>Demontáž laťování střech z latí osové vzdálenosti do 0,50 m - kontralatě</t>
  </si>
  <si>
    <t>1693233939</t>
  </si>
  <si>
    <t>998762102</t>
  </si>
  <si>
    <t>Přesun hmot tonážní pro kce tesařské v objektech v přes 6 do 12 m</t>
  </si>
  <si>
    <t>-2053436272</t>
  </si>
  <si>
    <t>13</t>
  </si>
  <si>
    <t>998762181</t>
  </si>
  <si>
    <t>Příplatek k přesunu hmot tonážní 762 prováděný bez použití mechanizace</t>
  </si>
  <si>
    <t>-1656350855</t>
  </si>
  <si>
    <t>14</t>
  </si>
  <si>
    <t>998762194</t>
  </si>
  <si>
    <t>Příplatek k přesunu hmot tonážní 762 za zvětšený přesun do 1000 m</t>
  </si>
  <si>
    <t>1486527574</t>
  </si>
  <si>
    <t>764</t>
  </si>
  <si>
    <t>Konstrukce klempířské</t>
  </si>
  <si>
    <t>15</t>
  </si>
  <si>
    <t>764002812</t>
  </si>
  <si>
    <t>Demontáž okapového plechu do suti v krytině skládané</t>
  </si>
  <si>
    <t>-1974782982</t>
  </si>
  <si>
    <t>764004801</t>
  </si>
  <si>
    <t>Demontáž podokapního žlabu do suti</t>
  </si>
  <si>
    <t>-1937077924</t>
  </si>
  <si>
    <t>17</t>
  </si>
  <si>
    <t>764004841</t>
  </si>
  <si>
    <t>Demontáž háku do suti</t>
  </si>
  <si>
    <t>kus</t>
  </si>
  <si>
    <t>1509441917</t>
  </si>
  <si>
    <t>18</t>
  </si>
  <si>
    <t>764212434</t>
  </si>
  <si>
    <t>Oplechování rovné okapové hrany z Pz plechu rš 330 mm</t>
  </si>
  <si>
    <t>164256437</t>
  </si>
  <si>
    <t>19</t>
  </si>
  <si>
    <t>764501105</t>
  </si>
  <si>
    <t>Montáž háku pro podokapní půlkulatý žlab</t>
  </si>
  <si>
    <t>1615207091</t>
  </si>
  <si>
    <t>20</t>
  </si>
  <si>
    <t>55344576</t>
  </si>
  <si>
    <t>hák žlabový Pz 250mm dl 485mm</t>
  </si>
  <si>
    <t>172383499</t>
  </si>
  <si>
    <t>764511404</t>
  </si>
  <si>
    <t>Žlab podokapní půlkruhový z Pz plechu rš 330 mm</t>
  </si>
  <si>
    <t>858145899</t>
  </si>
  <si>
    <t>22</t>
  </si>
  <si>
    <t>764511424</t>
  </si>
  <si>
    <t>Roh nebo kout půlkruhového podokapního žlabu z Pz plechu rš 330 mm</t>
  </si>
  <si>
    <t>-1814534782</t>
  </si>
  <si>
    <t>23</t>
  </si>
  <si>
    <t>998764102</t>
  </si>
  <si>
    <t>Přesun hmot tonážní pro konstrukce klempířské v objektech v přes 6 do 12 m</t>
  </si>
  <si>
    <t>-1985309412</t>
  </si>
  <si>
    <t>24</t>
  </si>
  <si>
    <t>998764181</t>
  </si>
  <si>
    <t>Příplatek k přesunu hmot tonážní 764 prováděný bez použití mechanizace</t>
  </si>
  <si>
    <t>-1390461885</t>
  </si>
  <si>
    <t>25</t>
  </si>
  <si>
    <t>998764192</t>
  </si>
  <si>
    <t>Příplatek k přesunu hmot tonážní 764 za zvětšený přesun do 100 m</t>
  </si>
  <si>
    <t>596737737</t>
  </si>
  <si>
    <t>765</t>
  </si>
  <si>
    <t>Krytina skládaná</t>
  </si>
  <si>
    <t>26</t>
  </si>
  <si>
    <t>765111102</t>
  </si>
  <si>
    <t>Montáž krytiny keramické hladké sklonu do 30° na sucho přes 32 do 40 ks/m2 šupinové krytí</t>
  </si>
  <si>
    <t>26790456</t>
  </si>
  <si>
    <t>27</t>
  </si>
  <si>
    <t>59660010</t>
  </si>
  <si>
    <t>taška bobrovka režná základní kulatý řez</t>
  </si>
  <si>
    <t>49269545</t>
  </si>
  <si>
    <t>0*39,14 'Přepočtené koeficientem množství</t>
  </si>
  <si>
    <t>28</t>
  </si>
  <si>
    <t>765111821</t>
  </si>
  <si>
    <t>Demontáž krytiny keramické hladké sklonu do 30° na sucho do suti</t>
  </si>
  <si>
    <t>-1202929934</t>
  </si>
  <si>
    <t>29</t>
  </si>
  <si>
    <t>765191071</t>
  </si>
  <si>
    <t>Montáž pojistné hydroizolační nebo parotěsné fólie okapu</t>
  </si>
  <si>
    <t>-801857939</t>
  </si>
  <si>
    <t>30</t>
  </si>
  <si>
    <t>28329324</t>
  </si>
  <si>
    <t>fólie kontaktní difuzně propustná pro doplňkovou hydroizolační vrstvu, třívrstvá mikroporézní PP 130-140g/m2</t>
  </si>
  <si>
    <t>-1462194267</t>
  </si>
  <si>
    <t>96*1,15 'Přepočtené koeficientem množství</t>
  </si>
  <si>
    <t>31</t>
  </si>
  <si>
    <t>765191911</t>
  </si>
  <si>
    <t>Demontáž pojistné hydroizolační fólie kladené ve sklonu přes 30°</t>
  </si>
  <si>
    <t>1861538347</t>
  </si>
  <si>
    <t>998765102</t>
  </si>
  <si>
    <t>Přesun hmot tonážní pro krytiny skládané v objektech v přes 6 do 12 m</t>
  </si>
  <si>
    <t>293392329</t>
  </si>
  <si>
    <t>33</t>
  </si>
  <si>
    <t>998765181</t>
  </si>
  <si>
    <t>Příplatek k přesunu hmot tonážní 765 prováděný bez použití mechanizace</t>
  </si>
  <si>
    <t>477910217</t>
  </si>
  <si>
    <t>34</t>
  </si>
  <si>
    <t>998765192</t>
  </si>
  <si>
    <t>Příplatek k přesunu hmot tonážní 765 za zvětšený přesun do 100 m</t>
  </si>
  <si>
    <t>-1402729565</t>
  </si>
  <si>
    <t>VRN</t>
  </si>
  <si>
    <t>Vedlejší rozpočtové náklady</t>
  </si>
  <si>
    <t>VRN3</t>
  </si>
  <si>
    <t>Zařízení staveniště</t>
  </si>
  <si>
    <t>35</t>
  </si>
  <si>
    <t>030001000</t>
  </si>
  <si>
    <t>1024</t>
  </si>
  <si>
    <t>1949780670</t>
  </si>
  <si>
    <t>VRN6</t>
  </si>
  <si>
    <t>Územní vlivy</t>
  </si>
  <si>
    <t>36</t>
  </si>
  <si>
    <t>060001000</t>
  </si>
  <si>
    <t>-828495167</t>
  </si>
  <si>
    <t>VRN7</t>
  </si>
  <si>
    <t>Provozní vlivy</t>
  </si>
  <si>
    <t>37</t>
  </si>
  <si>
    <t>070001000</t>
  </si>
  <si>
    <t>-1975653154</t>
  </si>
  <si>
    <t>Praha 6</t>
  </si>
  <si>
    <t>kompl.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</si>
</sst>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67" fontId="21" fillId="0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25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0"/>
      <c r="AL5" s="20"/>
      <c r="AM5" s="20"/>
      <c r="AN5" s="20"/>
      <c r="AO5" s="20"/>
      <c r="AP5" s="20"/>
      <c r="AQ5" s="20"/>
      <c r="AR5" s="18"/>
      <c r="BE5" s="222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0"/>
      <c r="AL6" s="20"/>
      <c r="AM6" s="20"/>
      <c r="AN6" s="20"/>
      <c r="AO6" s="20"/>
      <c r="AP6" s="20"/>
      <c r="AQ6" s="20"/>
      <c r="AR6" s="18"/>
      <c r="BE6" s="223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23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23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23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23"/>
      <c r="BS10" s="15" t="s">
        <v>6</v>
      </c>
    </row>
    <row r="11" spans="2:71" s="1" customFormat="1" ht="18.4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23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23"/>
      <c r="BS12" s="15" t="s">
        <v>6</v>
      </c>
    </row>
    <row r="13" spans="2:71" s="1" customFormat="1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28</v>
      </c>
      <c r="AO13" s="20"/>
      <c r="AP13" s="20"/>
      <c r="AQ13" s="20"/>
      <c r="AR13" s="18"/>
      <c r="BE13" s="223"/>
      <c r="BS13" s="15" t="s">
        <v>6</v>
      </c>
    </row>
    <row r="14" spans="2:71" ht="12.75">
      <c r="B14" s="19"/>
      <c r="C14" s="20"/>
      <c r="D14" s="20"/>
      <c r="E14" s="228" t="s">
        <v>28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E14" s="223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23"/>
      <c r="BS15" s="15" t="s">
        <v>4</v>
      </c>
    </row>
    <row r="16" spans="2:71" s="1" customFormat="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23"/>
      <c r="BS16" s="15" t="s">
        <v>4</v>
      </c>
    </row>
    <row r="17" spans="2:71" s="1" customFormat="1" ht="18.4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23"/>
      <c r="BS17" s="15" t="s">
        <v>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23"/>
      <c r="BS18" s="15" t="s">
        <v>6</v>
      </c>
    </row>
    <row r="19" spans="2:71" s="1" customFormat="1" ht="12" customHeight="1">
      <c r="B19" s="19"/>
      <c r="C19" s="20"/>
      <c r="D19" s="27" t="s">
        <v>30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23"/>
      <c r="BS19" s="15" t="s">
        <v>6</v>
      </c>
    </row>
    <row r="20" spans="2:71" s="1" customFormat="1" ht="18.4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23"/>
      <c r="BS20" s="15" t="s">
        <v>31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23"/>
    </row>
    <row r="22" spans="2:57" s="1" customFormat="1" ht="12" customHeight="1">
      <c r="B22" s="19"/>
      <c r="C22" s="20"/>
      <c r="D22" s="27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23"/>
    </row>
    <row r="23" spans="2:57" s="1" customFormat="1" ht="16.5" customHeight="1">
      <c r="B23" s="19"/>
      <c r="C23" s="20"/>
      <c r="D23" s="20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0"/>
      <c r="AP23" s="20"/>
      <c r="AQ23" s="20"/>
      <c r="AR23" s="18"/>
      <c r="BE23" s="223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23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23"/>
    </row>
    <row r="26" spans="1:57" s="2" customFormat="1" ht="25.9" customHeight="1">
      <c r="A26" s="32"/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1">
        <f>ROUND(AG94,2)</f>
        <v>0</v>
      </c>
      <c r="AL26" s="232"/>
      <c r="AM26" s="232"/>
      <c r="AN26" s="232"/>
      <c r="AO26" s="232"/>
      <c r="AP26" s="34"/>
      <c r="AQ26" s="34"/>
      <c r="AR26" s="37"/>
      <c r="BE26" s="223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23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33" t="s">
        <v>34</v>
      </c>
      <c r="M28" s="233"/>
      <c r="N28" s="233"/>
      <c r="O28" s="233"/>
      <c r="P28" s="233"/>
      <c r="Q28" s="34"/>
      <c r="R28" s="34"/>
      <c r="S28" s="34"/>
      <c r="T28" s="34"/>
      <c r="U28" s="34"/>
      <c r="V28" s="34"/>
      <c r="W28" s="233" t="s">
        <v>35</v>
      </c>
      <c r="X28" s="233"/>
      <c r="Y28" s="233"/>
      <c r="Z28" s="233"/>
      <c r="AA28" s="233"/>
      <c r="AB28" s="233"/>
      <c r="AC28" s="233"/>
      <c r="AD28" s="233"/>
      <c r="AE28" s="233"/>
      <c r="AF28" s="34"/>
      <c r="AG28" s="34"/>
      <c r="AH28" s="34"/>
      <c r="AI28" s="34"/>
      <c r="AJ28" s="34"/>
      <c r="AK28" s="233" t="s">
        <v>36</v>
      </c>
      <c r="AL28" s="233"/>
      <c r="AM28" s="233"/>
      <c r="AN28" s="233"/>
      <c r="AO28" s="233"/>
      <c r="AP28" s="34"/>
      <c r="AQ28" s="34"/>
      <c r="AR28" s="37"/>
      <c r="BE28" s="223"/>
    </row>
    <row r="29" spans="2:57" s="3" customFormat="1" ht="14.45" customHeight="1">
      <c r="B29" s="38"/>
      <c r="C29" s="39"/>
      <c r="D29" s="27" t="s">
        <v>37</v>
      </c>
      <c r="E29" s="39"/>
      <c r="F29" s="27" t="s">
        <v>38</v>
      </c>
      <c r="G29" s="39"/>
      <c r="H29" s="39"/>
      <c r="I29" s="39"/>
      <c r="J29" s="39"/>
      <c r="K29" s="39"/>
      <c r="L29" s="236">
        <v>0.21</v>
      </c>
      <c r="M29" s="235"/>
      <c r="N29" s="235"/>
      <c r="O29" s="235"/>
      <c r="P29" s="235"/>
      <c r="Q29" s="39"/>
      <c r="R29" s="39"/>
      <c r="S29" s="39"/>
      <c r="T29" s="39"/>
      <c r="U29" s="39"/>
      <c r="V29" s="39"/>
      <c r="W29" s="234">
        <f>ROUND(AZ94,2)</f>
        <v>0</v>
      </c>
      <c r="X29" s="235"/>
      <c r="Y29" s="235"/>
      <c r="Z29" s="235"/>
      <c r="AA29" s="235"/>
      <c r="AB29" s="235"/>
      <c r="AC29" s="235"/>
      <c r="AD29" s="235"/>
      <c r="AE29" s="235"/>
      <c r="AF29" s="39"/>
      <c r="AG29" s="39"/>
      <c r="AH29" s="39"/>
      <c r="AI29" s="39"/>
      <c r="AJ29" s="39"/>
      <c r="AK29" s="234">
        <f>ROUND(AV94,2)</f>
        <v>0</v>
      </c>
      <c r="AL29" s="235"/>
      <c r="AM29" s="235"/>
      <c r="AN29" s="235"/>
      <c r="AO29" s="235"/>
      <c r="AP29" s="39"/>
      <c r="AQ29" s="39"/>
      <c r="AR29" s="40"/>
      <c r="BE29" s="224"/>
    </row>
    <row r="30" spans="2:57" s="3" customFormat="1" ht="14.45" customHeight="1">
      <c r="B30" s="38"/>
      <c r="C30" s="39"/>
      <c r="D30" s="39"/>
      <c r="E30" s="39"/>
      <c r="F30" s="27" t="s">
        <v>39</v>
      </c>
      <c r="G30" s="39"/>
      <c r="H30" s="39"/>
      <c r="I30" s="39"/>
      <c r="J30" s="39"/>
      <c r="K30" s="39"/>
      <c r="L30" s="236">
        <v>0.12</v>
      </c>
      <c r="M30" s="235"/>
      <c r="N30" s="235"/>
      <c r="O30" s="235"/>
      <c r="P30" s="235"/>
      <c r="Q30" s="39"/>
      <c r="R30" s="39"/>
      <c r="S30" s="39"/>
      <c r="T30" s="39"/>
      <c r="U30" s="39"/>
      <c r="V30" s="39"/>
      <c r="W30" s="234">
        <f>ROUND(BA94,2)</f>
        <v>0</v>
      </c>
      <c r="X30" s="235"/>
      <c r="Y30" s="235"/>
      <c r="Z30" s="235"/>
      <c r="AA30" s="235"/>
      <c r="AB30" s="235"/>
      <c r="AC30" s="235"/>
      <c r="AD30" s="235"/>
      <c r="AE30" s="235"/>
      <c r="AF30" s="39"/>
      <c r="AG30" s="39"/>
      <c r="AH30" s="39"/>
      <c r="AI30" s="39"/>
      <c r="AJ30" s="39"/>
      <c r="AK30" s="234">
        <f>ROUND(AW94,2)</f>
        <v>0</v>
      </c>
      <c r="AL30" s="235"/>
      <c r="AM30" s="235"/>
      <c r="AN30" s="235"/>
      <c r="AO30" s="235"/>
      <c r="AP30" s="39"/>
      <c r="AQ30" s="39"/>
      <c r="AR30" s="40"/>
      <c r="BE30" s="224"/>
    </row>
    <row r="31" spans="2:57" s="3" customFormat="1" ht="14.45" customHeight="1" hidden="1">
      <c r="B31" s="38"/>
      <c r="C31" s="39"/>
      <c r="D31" s="39"/>
      <c r="E31" s="39"/>
      <c r="F31" s="27" t="s">
        <v>40</v>
      </c>
      <c r="G31" s="39"/>
      <c r="H31" s="39"/>
      <c r="I31" s="39"/>
      <c r="J31" s="39"/>
      <c r="K31" s="39"/>
      <c r="L31" s="236">
        <v>0.21</v>
      </c>
      <c r="M31" s="235"/>
      <c r="N31" s="235"/>
      <c r="O31" s="235"/>
      <c r="P31" s="235"/>
      <c r="Q31" s="39"/>
      <c r="R31" s="39"/>
      <c r="S31" s="39"/>
      <c r="T31" s="39"/>
      <c r="U31" s="39"/>
      <c r="V31" s="39"/>
      <c r="W31" s="234">
        <f>ROUND(BB94,2)</f>
        <v>0</v>
      </c>
      <c r="X31" s="235"/>
      <c r="Y31" s="235"/>
      <c r="Z31" s="235"/>
      <c r="AA31" s="235"/>
      <c r="AB31" s="235"/>
      <c r="AC31" s="235"/>
      <c r="AD31" s="235"/>
      <c r="AE31" s="235"/>
      <c r="AF31" s="39"/>
      <c r="AG31" s="39"/>
      <c r="AH31" s="39"/>
      <c r="AI31" s="39"/>
      <c r="AJ31" s="39"/>
      <c r="AK31" s="234">
        <v>0</v>
      </c>
      <c r="AL31" s="235"/>
      <c r="AM31" s="235"/>
      <c r="AN31" s="235"/>
      <c r="AO31" s="235"/>
      <c r="AP31" s="39"/>
      <c r="AQ31" s="39"/>
      <c r="AR31" s="40"/>
      <c r="BE31" s="224"/>
    </row>
    <row r="32" spans="2:57" s="3" customFormat="1" ht="14.45" customHeight="1" hidden="1">
      <c r="B32" s="38"/>
      <c r="C32" s="39"/>
      <c r="D32" s="39"/>
      <c r="E32" s="39"/>
      <c r="F32" s="27" t="s">
        <v>41</v>
      </c>
      <c r="G32" s="39"/>
      <c r="H32" s="39"/>
      <c r="I32" s="39"/>
      <c r="J32" s="39"/>
      <c r="K32" s="39"/>
      <c r="L32" s="236">
        <v>0.12</v>
      </c>
      <c r="M32" s="235"/>
      <c r="N32" s="235"/>
      <c r="O32" s="235"/>
      <c r="P32" s="235"/>
      <c r="Q32" s="39"/>
      <c r="R32" s="39"/>
      <c r="S32" s="39"/>
      <c r="T32" s="39"/>
      <c r="U32" s="39"/>
      <c r="V32" s="39"/>
      <c r="W32" s="234">
        <f>ROUND(BC94,2)</f>
        <v>0</v>
      </c>
      <c r="X32" s="235"/>
      <c r="Y32" s="235"/>
      <c r="Z32" s="235"/>
      <c r="AA32" s="235"/>
      <c r="AB32" s="235"/>
      <c r="AC32" s="235"/>
      <c r="AD32" s="235"/>
      <c r="AE32" s="235"/>
      <c r="AF32" s="39"/>
      <c r="AG32" s="39"/>
      <c r="AH32" s="39"/>
      <c r="AI32" s="39"/>
      <c r="AJ32" s="39"/>
      <c r="AK32" s="234">
        <v>0</v>
      </c>
      <c r="AL32" s="235"/>
      <c r="AM32" s="235"/>
      <c r="AN32" s="235"/>
      <c r="AO32" s="235"/>
      <c r="AP32" s="39"/>
      <c r="AQ32" s="39"/>
      <c r="AR32" s="40"/>
      <c r="BE32" s="224"/>
    </row>
    <row r="33" spans="2:57" s="3" customFormat="1" ht="14.45" customHeight="1" hidden="1">
      <c r="B33" s="38"/>
      <c r="C33" s="39"/>
      <c r="D33" s="39"/>
      <c r="E33" s="39"/>
      <c r="F33" s="27" t="s">
        <v>42</v>
      </c>
      <c r="G33" s="39"/>
      <c r="H33" s="39"/>
      <c r="I33" s="39"/>
      <c r="J33" s="39"/>
      <c r="K33" s="39"/>
      <c r="L33" s="236">
        <v>0</v>
      </c>
      <c r="M33" s="235"/>
      <c r="N33" s="235"/>
      <c r="O33" s="235"/>
      <c r="P33" s="235"/>
      <c r="Q33" s="39"/>
      <c r="R33" s="39"/>
      <c r="S33" s="39"/>
      <c r="T33" s="39"/>
      <c r="U33" s="39"/>
      <c r="V33" s="39"/>
      <c r="W33" s="234">
        <f>ROUND(BD94,2)</f>
        <v>0</v>
      </c>
      <c r="X33" s="235"/>
      <c r="Y33" s="235"/>
      <c r="Z33" s="235"/>
      <c r="AA33" s="235"/>
      <c r="AB33" s="235"/>
      <c r="AC33" s="235"/>
      <c r="AD33" s="235"/>
      <c r="AE33" s="235"/>
      <c r="AF33" s="39"/>
      <c r="AG33" s="39"/>
      <c r="AH33" s="39"/>
      <c r="AI33" s="39"/>
      <c r="AJ33" s="39"/>
      <c r="AK33" s="234">
        <v>0</v>
      </c>
      <c r="AL33" s="235"/>
      <c r="AM33" s="235"/>
      <c r="AN33" s="235"/>
      <c r="AO33" s="235"/>
      <c r="AP33" s="39"/>
      <c r="AQ33" s="39"/>
      <c r="AR33" s="40"/>
      <c r="BE33" s="224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23"/>
    </row>
    <row r="35" spans="1:57" s="2" customFormat="1" ht="25.9" customHeight="1">
      <c r="A35" s="32"/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37" t="s">
        <v>45</v>
      </c>
      <c r="Y35" s="238"/>
      <c r="Z35" s="238"/>
      <c r="AA35" s="238"/>
      <c r="AB35" s="238"/>
      <c r="AC35" s="43"/>
      <c r="AD35" s="43"/>
      <c r="AE35" s="43"/>
      <c r="AF35" s="43"/>
      <c r="AG35" s="43"/>
      <c r="AH35" s="43"/>
      <c r="AI35" s="43"/>
      <c r="AJ35" s="43"/>
      <c r="AK35" s="239">
        <f>SUM(AK26:AK33)</f>
        <v>0</v>
      </c>
      <c r="AL35" s="238"/>
      <c r="AM35" s="238"/>
      <c r="AN35" s="238"/>
      <c r="AO35" s="240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47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48</v>
      </c>
      <c r="AI60" s="36"/>
      <c r="AJ60" s="36"/>
      <c r="AK60" s="36"/>
      <c r="AL60" s="36"/>
      <c r="AM60" s="50" t="s">
        <v>49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50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51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48</v>
      </c>
      <c r="AI75" s="36"/>
      <c r="AJ75" s="36"/>
      <c r="AK75" s="36"/>
      <c r="AL75" s="36"/>
      <c r="AM75" s="50" t="s">
        <v>49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2024-04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41" t="str">
        <f>K6</f>
        <v>Údržba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61"/>
      <c r="AL85" s="61"/>
      <c r="AM85" s="61"/>
      <c r="AN85" s="61"/>
      <c r="AO85" s="61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43" t="str">
        <f>IF(AN8="","",AN8)</f>
        <v>9. 1. 2024</v>
      </c>
      <c r="AN87" s="243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244" t="str">
        <f>IF(E17="","",E17)</f>
        <v xml:space="preserve"> </v>
      </c>
      <c r="AN89" s="245"/>
      <c r="AO89" s="245"/>
      <c r="AP89" s="245"/>
      <c r="AQ89" s="34"/>
      <c r="AR89" s="37"/>
      <c r="AS89" s="246" t="s">
        <v>53</v>
      </c>
      <c r="AT89" s="247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27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30</v>
      </c>
      <c r="AJ90" s="34"/>
      <c r="AK90" s="34"/>
      <c r="AL90" s="34"/>
      <c r="AM90" s="244" t="str">
        <f>IF(E20="","",E20)</f>
        <v xml:space="preserve"> </v>
      </c>
      <c r="AN90" s="245"/>
      <c r="AO90" s="245"/>
      <c r="AP90" s="245"/>
      <c r="AQ90" s="34"/>
      <c r="AR90" s="37"/>
      <c r="AS90" s="248"/>
      <c r="AT90" s="249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0"/>
      <c r="AT91" s="251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52" t="s">
        <v>54</v>
      </c>
      <c r="D92" s="253"/>
      <c r="E92" s="253"/>
      <c r="F92" s="253"/>
      <c r="G92" s="253"/>
      <c r="H92" s="71"/>
      <c r="I92" s="254" t="s">
        <v>55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5" t="s">
        <v>56</v>
      </c>
      <c r="AH92" s="253"/>
      <c r="AI92" s="253"/>
      <c r="AJ92" s="253"/>
      <c r="AK92" s="253"/>
      <c r="AL92" s="253"/>
      <c r="AM92" s="253"/>
      <c r="AN92" s="254" t="s">
        <v>57</v>
      </c>
      <c r="AO92" s="253"/>
      <c r="AP92" s="256"/>
      <c r="AQ92" s="72" t="s">
        <v>58</v>
      </c>
      <c r="AR92" s="37"/>
      <c r="AS92" s="73" t="s">
        <v>59</v>
      </c>
      <c r="AT92" s="74" t="s">
        <v>60</v>
      </c>
      <c r="AU92" s="74" t="s">
        <v>61</v>
      </c>
      <c r="AV92" s="74" t="s">
        <v>62</v>
      </c>
      <c r="AW92" s="74" t="s">
        <v>63</v>
      </c>
      <c r="AX92" s="74" t="s">
        <v>64</v>
      </c>
      <c r="AY92" s="74" t="s">
        <v>65</v>
      </c>
      <c r="AZ92" s="74" t="s">
        <v>66</v>
      </c>
      <c r="BA92" s="74" t="s">
        <v>67</v>
      </c>
      <c r="BB92" s="74" t="s">
        <v>68</v>
      </c>
      <c r="BC92" s="74" t="s">
        <v>69</v>
      </c>
      <c r="BD92" s="75" t="s">
        <v>70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71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0">
        <f>ROUND(AG95,2)</f>
        <v>0</v>
      </c>
      <c r="AH94" s="260"/>
      <c r="AI94" s="260"/>
      <c r="AJ94" s="260"/>
      <c r="AK94" s="260"/>
      <c r="AL94" s="260"/>
      <c r="AM94" s="260"/>
      <c r="AN94" s="261">
        <f>SUM(AG94,AT94)</f>
        <v>0</v>
      </c>
      <c r="AO94" s="261"/>
      <c r="AP94" s="261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72</v>
      </c>
      <c r="BT94" s="89" t="s">
        <v>73</v>
      </c>
      <c r="BU94" s="90" t="s">
        <v>74</v>
      </c>
      <c r="BV94" s="89" t="s">
        <v>75</v>
      </c>
      <c r="BW94" s="89" t="s">
        <v>5</v>
      </c>
      <c r="BX94" s="89" t="s">
        <v>76</v>
      </c>
      <c r="CL94" s="89" t="s">
        <v>1</v>
      </c>
    </row>
    <row r="95" spans="1:91" s="7" customFormat="1" ht="24.75" customHeight="1">
      <c r="A95" s="91" t="s">
        <v>77</v>
      </c>
      <c r="B95" s="92"/>
      <c r="C95" s="93"/>
      <c r="D95" s="259" t="s">
        <v>78</v>
      </c>
      <c r="E95" s="259"/>
      <c r="F95" s="259"/>
      <c r="G95" s="259"/>
      <c r="H95" s="259"/>
      <c r="I95" s="94"/>
      <c r="J95" s="259" t="s">
        <v>79</v>
      </c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7">
        <f>'01 - Výměna žlabu, háků a...'!J30</f>
        <v>0</v>
      </c>
      <c r="AH95" s="258"/>
      <c r="AI95" s="258"/>
      <c r="AJ95" s="258"/>
      <c r="AK95" s="258"/>
      <c r="AL95" s="258"/>
      <c r="AM95" s="258"/>
      <c r="AN95" s="257">
        <f>SUM(AG95,AT95)</f>
        <v>0</v>
      </c>
      <c r="AO95" s="258"/>
      <c r="AP95" s="258"/>
      <c r="AQ95" s="95" t="s">
        <v>80</v>
      </c>
      <c r="AR95" s="96"/>
      <c r="AS95" s="97">
        <v>0</v>
      </c>
      <c r="AT95" s="98">
        <f>ROUND(SUM(AV95:AW95),2)</f>
        <v>0</v>
      </c>
      <c r="AU95" s="99">
        <f>'01 - Výměna žlabu, háků a...'!P127</f>
        <v>0</v>
      </c>
      <c r="AV95" s="98">
        <f>'01 - Výměna žlabu, háků a...'!J33</f>
        <v>0</v>
      </c>
      <c r="AW95" s="98">
        <f>'01 - Výměna žlabu, háků a...'!J34</f>
        <v>0</v>
      </c>
      <c r="AX95" s="98">
        <f>'01 - Výměna žlabu, háků a...'!J35</f>
        <v>0</v>
      </c>
      <c r="AY95" s="98">
        <f>'01 - Výměna žlabu, háků a...'!J36</f>
        <v>0</v>
      </c>
      <c r="AZ95" s="98">
        <f>'01 - Výměna žlabu, háků a...'!F33</f>
        <v>0</v>
      </c>
      <c r="BA95" s="98">
        <f>'01 - Výměna žlabu, háků a...'!F34</f>
        <v>0</v>
      </c>
      <c r="BB95" s="98">
        <f>'01 - Výměna žlabu, háků a...'!F35</f>
        <v>0</v>
      </c>
      <c r="BC95" s="98">
        <f>'01 - Výměna žlabu, háků a...'!F36</f>
        <v>0</v>
      </c>
      <c r="BD95" s="100">
        <f>'01 - Výměna žlabu, háků a...'!F37</f>
        <v>0</v>
      </c>
      <c r="BT95" s="101" t="s">
        <v>81</v>
      </c>
      <c r="BV95" s="101" t="s">
        <v>75</v>
      </c>
      <c r="BW95" s="101" t="s">
        <v>82</v>
      </c>
      <c r="BX95" s="101" t="s">
        <v>5</v>
      </c>
      <c r="CL95" s="101" t="s">
        <v>1</v>
      </c>
      <c r="CM95" s="101" t="s">
        <v>83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KOHAKcPbxrcIvQIiJIj+ReWyb8U9lHg7LTO3Wb+ZTEZUr0DWUsMEgbRfDs6JcBQyXBRPJzrA+OFGRcHerdo01A==" saltValue="lTGTXyjHWoEddylQAv1lFONum5URx/ZZB3tgwzLyHl678FWWtaiWhQEZwr89F8oQQ6eCe+wKA7KT8ptU4r/Im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Výměna žlabu, háků 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tabSelected="1" workbookViewId="0" topLeftCell="A170">
      <selection activeCell="I190" sqref="I19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5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8"/>
      <c r="AT3" s="15" t="s">
        <v>83</v>
      </c>
    </row>
    <row r="4" spans="2:46" s="1" customFormat="1" ht="24.95" customHeight="1">
      <c r="B4" s="18"/>
      <c r="D4" s="104" t="s">
        <v>84</v>
      </c>
      <c r="L4" s="18"/>
      <c r="M4" s="10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06" t="s">
        <v>16</v>
      </c>
      <c r="L6" s="18"/>
    </row>
    <row r="7" spans="2:12" s="1" customFormat="1" ht="16.5" customHeight="1">
      <c r="B7" s="18"/>
      <c r="E7" s="263" t="s">
        <v>293</v>
      </c>
      <c r="F7" s="264"/>
      <c r="G7" s="264"/>
      <c r="H7" s="264"/>
      <c r="L7" s="18"/>
    </row>
    <row r="8" spans="1:31" s="2" customFormat="1" ht="12" customHeight="1">
      <c r="A8" s="32"/>
      <c r="B8" s="37"/>
      <c r="C8" s="32"/>
      <c r="D8" s="106" t="s">
        <v>85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65" t="s">
        <v>86</v>
      </c>
      <c r="F9" s="266"/>
      <c r="G9" s="266"/>
      <c r="H9" s="266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6" t="s">
        <v>18</v>
      </c>
      <c r="E11" s="32"/>
      <c r="F11" s="107" t="s">
        <v>1</v>
      </c>
      <c r="G11" s="32"/>
      <c r="H11" s="32"/>
      <c r="I11" s="106" t="s">
        <v>19</v>
      </c>
      <c r="J11" s="107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6" t="s">
        <v>20</v>
      </c>
      <c r="E12" s="32"/>
      <c r="F12" s="107" t="s">
        <v>21</v>
      </c>
      <c r="G12" s="32"/>
      <c r="H12" s="32"/>
      <c r="I12" s="106" t="s">
        <v>22</v>
      </c>
      <c r="J12" s="108">
        <v>45343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6" t="s">
        <v>24</v>
      </c>
      <c r="E14" s="32"/>
      <c r="F14" s="32"/>
      <c r="G14" s="32"/>
      <c r="H14" s="32"/>
      <c r="I14" s="106" t="s">
        <v>25</v>
      </c>
      <c r="J14" s="107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7" t="str">
        <f>IF('Rekapitulace stavby'!E11="","",'Rekapitulace stavby'!E11)</f>
        <v xml:space="preserve"> </v>
      </c>
      <c r="F15" s="32"/>
      <c r="G15" s="32"/>
      <c r="H15" s="32"/>
      <c r="I15" s="106" t="s">
        <v>26</v>
      </c>
      <c r="J15" s="107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6" t="s">
        <v>27</v>
      </c>
      <c r="E17" s="32"/>
      <c r="F17" s="32"/>
      <c r="G17" s="32"/>
      <c r="H17" s="32"/>
      <c r="I17" s="106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67" t="str">
        <f>'Rekapitulace stavby'!E14</f>
        <v>Vyplň údaj</v>
      </c>
      <c r="F18" s="268"/>
      <c r="G18" s="268"/>
      <c r="H18" s="268"/>
      <c r="I18" s="106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6" t="s">
        <v>29</v>
      </c>
      <c r="E20" s="32"/>
      <c r="F20" s="32"/>
      <c r="G20" s="32"/>
      <c r="H20" s="32"/>
      <c r="I20" s="106" t="s">
        <v>25</v>
      </c>
      <c r="J20" s="107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7" t="str">
        <f>IF('Rekapitulace stavby'!E17="","",'Rekapitulace stavby'!E17)</f>
        <v xml:space="preserve"> </v>
      </c>
      <c r="F21" s="32"/>
      <c r="G21" s="32"/>
      <c r="H21" s="32"/>
      <c r="I21" s="106" t="s">
        <v>26</v>
      </c>
      <c r="J21" s="107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6" t="s">
        <v>30</v>
      </c>
      <c r="E23" s="32"/>
      <c r="F23" s="32"/>
      <c r="G23" s="32"/>
      <c r="H23" s="32"/>
      <c r="I23" s="106" t="s">
        <v>25</v>
      </c>
      <c r="J23" s="107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7" t="str">
        <f>IF('Rekapitulace stavby'!E20="","",'Rekapitulace stavby'!E20)</f>
        <v xml:space="preserve"> </v>
      </c>
      <c r="F24" s="32"/>
      <c r="G24" s="32"/>
      <c r="H24" s="32"/>
      <c r="I24" s="106" t="s">
        <v>26</v>
      </c>
      <c r="J24" s="107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6" t="s">
        <v>32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9"/>
      <c r="B27" s="110"/>
      <c r="C27" s="109"/>
      <c r="D27" s="109"/>
      <c r="E27" s="269" t="s">
        <v>1</v>
      </c>
      <c r="F27" s="269"/>
      <c r="G27" s="269"/>
      <c r="H27" s="26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2"/>
      <c r="E29" s="112"/>
      <c r="F29" s="112"/>
      <c r="G29" s="112"/>
      <c r="H29" s="112"/>
      <c r="I29" s="112"/>
      <c r="J29" s="112"/>
      <c r="K29" s="11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3" t="s">
        <v>33</v>
      </c>
      <c r="E30" s="32"/>
      <c r="F30" s="32"/>
      <c r="G30" s="32"/>
      <c r="H30" s="32"/>
      <c r="I30" s="32"/>
      <c r="J30" s="114">
        <f>ROUND(J127,2)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2"/>
      <c r="E31" s="112"/>
      <c r="F31" s="112"/>
      <c r="G31" s="112"/>
      <c r="H31" s="112"/>
      <c r="I31" s="112"/>
      <c r="J31" s="112"/>
      <c r="K31" s="11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5" t="s">
        <v>35</v>
      </c>
      <c r="G32" s="32"/>
      <c r="H32" s="32"/>
      <c r="I32" s="115" t="s">
        <v>34</v>
      </c>
      <c r="J32" s="115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16" t="s">
        <v>37</v>
      </c>
      <c r="E33" s="106" t="s">
        <v>38</v>
      </c>
      <c r="F33" s="117">
        <f>ROUND((SUM(BE127:BE180)),2)</f>
        <v>0</v>
      </c>
      <c r="G33" s="32"/>
      <c r="H33" s="32"/>
      <c r="I33" s="118">
        <v>0.21</v>
      </c>
      <c r="J33" s="117">
        <f>ROUND(((SUM(BE127:BE180))*I33),2)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06" t="s">
        <v>39</v>
      </c>
      <c r="F34" s="117">
        <f>ROUND((SUM(BF127:BF180)),2)</f>
        <v>0</v>
      </c>
      <c r="G34" s="32"/>
      <c r="H34" s="32"/>
      <c r="I34" s="118">
        <v>0.12</v>
      </c>
      <c r="J34" s="117">
        <f>ROUND(((SUM(BF127:BF180))*I34),2)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6" t="s">
        <v>40</v>
      </c>
      <c r="F35" s="117">
        <f>ROUND((SUM(BG127:BG180)),2)</f>
        <v>0</v>
      </c>
      <c r="G35" s="32"/>
      <c r="H35" s="32"/>
      <c r="I35" s="118">
        <v>0.21</v>
      </c>
      <c r="J35" s="11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06" t="s">
        <v>41</v>
      </c>
      <c r="F36" s="117">
        <f>ROUND((SUM(BH127:BH180)),2)</f>
        <v>0</v>
      </c>
      <c r="G36" s="32"/>
      <c r="H36" s="32"/>
      <c r="I36" s="118">
        <v>0.12</v>
      </c>
      <c r="J36" s="11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6" t="s">
        <v>42</v>
      </c>
      <c r="F37" s="117">
        <f>ROUND((SUM(BI127:BI180)),2)</f>
        <v>0</v>
      </c>
      <c r="G37" s="32"/>
      <c r="H37" s="32"/>
      <c r="I37" s="118">
        <v>0</v>
      </c>
      <c r="J37" s="11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19"/>
      <c r="D39" s="120" t="s">
        <v>43</v>
      </c>
      <c r="E39" s="121"/>
      <c r="F39" s="121"/>
      <c r="G39" s="122" t="s">
        <v>44</v>
      </c>
      <c r="H39" s="123" t="s">
        <v>45</v>
      </c>
      <c r="I39" s="121"/>
      <c r="J39" s="124">
        <f>SUM(J30:J37)</f>
        <v>0</v>
      </c>
      <c r="K39" s="12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26" t="s">
        <v>46</v>
      </c>
      <c r="E50" s="127"/>
      <c r="F50" s="127"/>
      <c r="G50" s="126" t="s">
        <v>47</v>
      </c>
      <c r="H50" s="127"/>
      <c r="I50" s="127"/>
      <c r="J50" s="127"/>
      <c r="K50" s="12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28" t="s">
        <v>48</v>
      </c>
      <c r="E61" s="129"/>
      <c r="F61" s="130" t="s">
        <v>49</v>
      </c>
      <c r="G61" s="128" t="s">
        <v>48</v>
      </c>
      <c r="H61" s="129"/>
      <c r="I61" s="129"/>
      <c r="J61" s="131" t="s">
        <v>49</v>
      </c>
      <c r="K61" s="12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26" t="s">
        <v>50</v>
      </c>
      <c r="E65" s="132"/>
      <c r="F65" s="132"/>
      <c r="G65" s="126" t="s">
        <v>51</v>
      </c>
      <c r="H65" s="132"/>
      <c r="I65" s="132"/>
      <c r="J65" s="132"/>
      <c r="K65" s="13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28" t="s">
        <v>48</v>
      </c>
      <c r="E76" s="129"/>
      <c r="F76" s="130" t="s">
        <v>49</v>
      </c>
      <c r="G76" s="128" t="s">
        <v>48</v>
      </c>
      <c r="H76" s="129"/>
      <c r="I76" s="129"/>
      <c r="J76" s="131" t="s">
        <v>49</v>
      </c>
      <c r="K76" s="12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 hidden="1">
      <c r="A81" s="32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 hidden="1">
      <c r="A82" s="32"/>
      <c r="B82" s="33"/>
      <c r="C82" s="21" t="s">
        <v>87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 hidden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hidden="1">
      <c r="A85" s="32"/>
      <c r="B85" s="33"/>
      <c r="C85" s="34"/>
      <c r="D85" s="34"/>
      <c r="E85" s="270" t="str">
        <f>E7</f>
        <v>Praha 6</v>
      </c>
      <c r="F85" s="271"/>
      <c r="G85" s="271"/>
      <c r="H85" s="271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 hidden="1">
      <c r="A86" s="32"/>
      <c r="B86" s="33"/>
      <c r="C86" s="27" t="s">
        <v>85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 hidden="1">
      <c r="A87" s="32"/>
      <c r="B87" s="33"/>
      <c r="C87" s="34"/>
      <c r="D87" s="34"/>
      <c r="E87" s="241" t="str">
        <f>E9</f>
        <v>01 - Výměna žlabu, háků a okapnice - Stochovská 530</v>
      </c>
      <c r="F87" s="272"/>
      <c r="G87" s="272"/>
      <c r="H87" s="272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 hidden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 hidden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27" t="s">
        <v>22</v>
      </c>
      <c r="J89" s="64">
        <f>IF(J12="","",J12)</f>
        <v>45343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 hidden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 hidden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27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 hidden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27" t="s">
        <v>30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 hidden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 hidden="1">
      <c r="A94" s="32"/>
      <c r="B94" s="33"/>
      <c r="C94" s="137" t="s">
        <v>88</v>
      </c>
      <c r="D94" s="138"/>
      <c r="E94" s="138"/>
      <c r="F94" s="138"/>
      <c r="G94" s="138"/>
      <c r="H94" s="138"/>
      <c r="I94" s="138"/>
      <c r="J94" s="139" t="s">
        <v>89</v>
      </c>
      <c r="K94" s="13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 hidden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hidden="1">
      <c r="A96" s="32"/>
      <c r="B96" s="33"/>
      <c r="C96" s="140" t="s">
        <v>90</v>
      </c>
      <c r="D96" s="34"/>
      <c r="E96" s="34"/>
      <c r="F96" s="34"/>
      <c r="G96" s="34"/>
      <c r="H96" s="34"/>
      <c r="I96" s="34"/>
      <c r="J96" s="82">
        <f>J127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91</v>
      </c>
    </row>
    <row r="97" spans="2:12" s="9" customFormat="1" ht="24.95" customHeight="1" hidden="1">
      <c r="B97" s="141"/>
      <c r="C97" s="142"/>
      <c r="D97" s="143" t="s">
        <v>92</v>
      </c>
      <c r="E97" s="144"/>
      <c r="F97" s="144"/>
      <c r="G97" s="144"/>
      <c r="H97" s="144"/>
      <c r="I97" s="144"/>
      <c r="J97" s="145">
        <f>J128</f>
        <v>0</v>
      </c>
      <c r="K97" s="142"/>
      <c r="L97" s="146"/>
    </row>
    <row r="98" spans="2:12" s="10" customFormat="1" ht="19.9" customHeight="1" hidden="1">
      <c r="B98" s="147"/>
      <c r="C98" s="148"/>
      <c r="D98" s="149" t="s">
        <v>93</v>
      </c>
      <c r="E98" s="150"/>
      <c r="F98" s="150"/>
      <c r="G98" s="150"/>
      <c r="H98" s="150"/>
      <c r="I98" s="150"/>
      <c r="J98" s="151">
        <f>J129</f>
        <v>0</v>
      </c>
      <c r="K98" s="148"/>
      <c r="L98" s="152"/>
    </row>
    <row r="99" spans="2:12" s="10" customFormat="1" ht="19.9" customHeight="1" hidden="1">
      <c r="B99" s="147"/>
      <c r="C99" s="148"/>
      <c r="D99" s="149" t="s">
        <v>94</v>
      </c>
      <c r="E99" s="150"/>
      <c r="F99" s="150"/>
      <c r="G99" s="150"/>
      <c r="H99" s="150"/>
      <c r="I99" s="150"/>
      <c r="J99" s="151">
        <f>J131</f>
        <v>0</v>
      </c>
      <c r="K99" s="148"/>
      <c r="L99" s="152"/>
    </row>
    <row r="100" spans="2:12" s="9" customFormat="1" ht="24.95" customHeight="1" hidden="1">
      <c r="B100" s="141"/>
      <c r="C100" s="142"/>
      <c r="D100" s="143" t="s">
        <v>95</v>
      </c>
      <c r="E100" s="144"/>
      <c r="F100" s="144"/>
      <c r="G100" s="144"/>
      <c r="H100" s="144"/>
      <c r="I100" s="144"/>
      <c r="J100" s="145">
        <f>J137</f>
        <v>0</v>
      </c>
      <c r="K100" s="142"/>
      <c r="L100" s="146"/>
    </row>
    <row r="101" spans="2:12" s="10" customFormat="1" ht="19.9" customHeight="1" hidden="1">
      <c r="B101" s="147"/>
      <c r="C101" s="148"/>
      <c r="D101" s="149" t="s">
        <v>96</v>
      </c>
      <c r="E101" s="150"/>
      <c r="F101" s="150"/>
      <c r="G101" s="150"/>
      <c r="H101" s="150"/>
      <c r="I101" s="150"/>
      <c r="J101" s="151">
        <f>J138</f>
        <v>0</v>
      </c>
      <c r="K101" s="148"/>
      <c r="L101" s="152"/>
    </row>
    <row r="102" spans="2:12" s="10" customFormat="1" ht="19.9" customHeight="1" hidden="1">
      <c r="B102" s="147"/>
      <c r="C102" s="148"/>
      <c r="D102" s="149" t="s">
        <v>97</v>
      </c>
      <c r="E102" s="150"/>
      <c r="F102" s="150"/>
      <c r="G102" s="150"/>
      <c r="H102" s="150"/>
      <c r="I102" s="150"/>
      <c r="J102" s="151">
        <f>J150</f>
        <v>0</v>
      </c>
      <c r="K102" s="148"/>
      <c r="L102" s="152"/>
    </row>
    <row r="103" spans="2:12" s="10" customFormat="1" ht="19.9" customHeight="1" hidden="1">
      <c r="B103" s="147"/>
      <c r="C103" s="148"/>
      <c r="D103" s="149" t="s">
        <v>98</v>
      </c>
      <c r="E103" s="150"/>
      <c r="F103" s="150"/>
      <c r="G103" s="150"/>
      <c r="H103" s="150"/>
      <c r="I103" s="150"/>
      <c r="J103" s="151">
        <f>J162</f>
        <v>0</v>
      </c>
      <c r="K103" s="148"/>
      <c r="L103" s="152"/>
    </row>
    <row r="104" spans="2:12" s="9" customFormat="1" ht="24.95" customHeight="1" hidden="1">
      <c r="B104" s="141"/>
      <c r="C104" s="142"/>
      <c r="D104" s="143" t="s">
        <v>99</v>
      </c>
      <c r="E104" s="144"/>
      <c r="F104" s="144"/>
      <c r="G104" s="144"/>
      <c r="H104" s="144"/>
      <c r="I104" s="144"/>
      <c r="J104" s="145">
        <f>J174</f>
        <v>0</v>
      </c>
      <c r="K104" s="142"/>
      <c r="L104" s="146"/>
    </row>
    <row r="105" spans="2:12" s="10" customFormat="1" ht="19.9" customHeight="1" hidden="1">
      <c r="B105" s="147"/>
      <c r="C105" s="148"/>
      <c r="D105" s="149" t="s">
        <v>100</v>
      </c>
      <c r="E105" s="150"/>
      <c r="F105" s="150"/>
      <c r="G105" s="150"/>
      <c r="H105" s="150"/>
      <c r="I105" s="150"/>
      <c r="J105" s="151">
        <f>J175</f>
        <v>0</v>
      </c>
      <c r="K105" s="148"/>
      <c r="L105" s="152"/>
    </row>
    <row r="106" spans="2:12" s="10" customFormat="1" ht="19.9" customHeight="1" hidden="1">
      <c r="B106" s="147"/>
      <c r="C106" s="148"/>
      <c r="D106" s="149" t="s">
        <v>101</v>
      </c>
      <c r="E106" s="150"/>
      <c r="F106" s="150"/>
      <c r="G106" s="150"/>
      <c r="H106" s="150"/>
      <c r="I106" s="150"/>
      <c r="J106" s="151">
        <f>J177</f>
        <v>0</v>
      </c>
      <c r="K106" s="148"/>
      <c r="L106" s="152"/>
    </row>
    <row r="107" spans="2:12" s="10" customFormat="1" ht="19.9" customHeight="1" hidden="1">
      <c r="B107" s="147"/>
      <c r="C107" s="148"/>
      <c r="D107" s="149" t="s">
        <v>102</v>
      </c>
      <c r="E107" s="150"/>
      <c r="F107" s="150"/>
      <c r="G107" s="150"/>
      <c r="H107" s="150"/>
      <c r="I107" s="150"/>
      <c r="J107" s="151">
        <f>J179</f>
        <v>0</v>
      </c>
      <c r="K107" s="148"/>
      <c r="L107" s="152"/>
    </row>
    <row r="108" spans="1:31" s="2" customFormat="1" ht="21.75" customHeight="1" hidden="1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 hidden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ht="11.25" hidden="1"/>
    <row r="111" ht="11.25" hidden="1"/>
    <row r="112" ht="11.25" hidden="1"/>
    <row r="113" spans="1:31" s="2" customFormat="1" ht="6.95" customHeight="1">
      <c r="A113" s="32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103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4"/>
      <c r="D117" s="34"/>
      <c r="E117" s="270" t="str">
        <f>E7</f>
        <v>Praha 6</v>
      </c>
      <c r="F117" s="271"/>
      <c r="G117" s="271"/>
      <c r="H117" s="271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85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4"/>
      <c r="D119" s="34"/>
      <c r="E119" s="241" t="str">
        <f>E9</f>
        <v>01 - Výměna žlabu, háků a okapnice - Stochovská 530</v>
      </c>
      <c r="F119" s="272"/>
      <c r="G119" s="272"/>
      <c r="H119" s="272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4"/>
      <c r="E121" s="34"/>
      <c r="F121" s="25" t="str">
        <f>F12</f>
        <v xml:space="preserve"> </v>
      </c>
      <c r="G121" s="34"/>
      <c r="H121" s="34"/>
      <c r="I121" s="27" t="s">
        <v>22</v>
      </c>
      <c r="J121" s="64">
        <f>IF(J12="","",J12)</f>
        <v>45343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24</v>
      </c>
      <c r="D123" s="34"/>
      <c r="E123" s="34"/>
      <c r="F123" s="25" t="str">
        <f>E15</f>
        <v xml:space="preserve"> </v>
      </c>
      <c r="G123" s="34"/>
      <c r="H123" s="34"/>
      <c r="I123" s="27" t="s">
        <v>29</v>
      </c>
      <c r="J123" s="30" t="str">
        <f>E21</f>
        <v xml:space="preserve"> 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27</v>
      </c>
      <c r="D124" s="34"/>
      <c r="E124" s="34"/>
      <c r="F124" s="25" t="str">
        <f>IF(E18="","",E18)</f>
        <v>Vyplň údaj</v>
      </c>
      <c r="G124" s="34"/>
      <c r="H124" s="34"/>
      <c r="I124" s="27" t="s">
        <v>30</v>
      </c>
      <c r="J124" s="30" t="str">
        <f>E24</f>
        <v xml:space="preserve"> 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53"/>
      <c r="B126" s="154"/>
      <c r="C126" s="155" t="s">
        <v>104</v>
      </c>
      <c r="D126" s="156" t="s">
        <v>58</v>
      </c>
      <c r="E126" s="156" t="s">
        <v>54</v>
      </c>
      <c r="F126" s="156" t="s">
        <v>55</v>
      </c>
      <c r="G126" s="156" t="s">
        <v>105</v>
      </c>
      <c r="H126" s="156" t="s">
        <v>106</v>
      </c>
      <c r="I126" s="156" t="s">
        <v>107</v>
      </c>
      <c r="J126" s="157" t="s">
        <v>89</v>
      </c>
      <c r="K126" s="158" t="s">
        <v>108</v>
      </c>
      <c r="L126" s="159"/>
      <c r="M126" s="73" t="s">
        <v>1</v>
      </c>
      <c r="N126" s="74" t="s">
        <v>37</v>
      </c>
      <c r="O126" s="74" t="s">
        <v>109</v>
      </c>
      <c r="P126" s="74" t="s">
        <v>110</v>
      </c>
      <c r="Q126" s="74" t="s">
        <v>111</v>
      </c>
      <c r="R126" s="74" t="s">
        <v>112</v>
      </c>
      <c r="S126" s="74" t="s">
        <v>113</v>
      </c>
      <c r="T126" s="75" t="s">
        <v>114</v>
      </c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</row>
    <row r="127" spans="1:63" s="2" customFormat="1" ht="22.9" customHeight="1">
      <c r="A127" s="32"/>
      <c r="B127" s="33"/>
      <c r="C127" s="80" t="s">
        <v>115</v>
      </c>
      <c r="D127" s="34"/>
      <c r="E127" s="34"/>
      <c r="F127" s="34"/>
      <c r="G127" s="34"/>
      <c r="H127" s="34"/>
      <c r="I127" s="34"/>
      <c r="J127" s="160">
        <f>BK127</f>
        <v>0</v>
      </c>
      <c r="K127" s="34"/>
      <c r="L127" s="37"/>
      <c r="M127" s="76"/>
      <c r="N127" s="161"/>
      <c r="O127" s="77"/>
      <c r="P127" s="162">
        <f>P128+P137+P174</f>
        <v>0</v>
      </c>
      <c r="Q127" s="77"/>
      <c r="R127" s="162">
        <f>R128+R137+R174</f>
        <v>1.3569600000000002</v>
      </c>
      <c r="S127" s="77"/>
      <c r="T127" s="163">
        <f>T128+T137+T174</f>
        <v>8.8608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72</v>
      </c>
      <c r="AU127" s="15" t="s">
        <v>91</v>
      </c>
      <c r="BK127" s="164">
        <f>BK128+BK137+BK174</f>
        <v>0</v>
      </c>
    </row>
    <row r="128" spans="2:63" s="12" customFormat="1" ht="25.9" customHeight="1">
      <c r="B128" s="165"/>
      <c r="C128" s="166"/>
      <c r="D128" s="167" t="s">
        <v>72</v>
      </c>
      <c r="E128" s="168" t="s">
        <v>116</v>
      </c>
      <c r="F128" s="168" t="s">
        <v>117</v>
      </c>
      <c r="G128" s="166"/>
      <c r="H128" s="166"/>
      <c r="I128" s="169"/>
      <c r="J128" s="170">
        <f>BK128</f>
        <v>0</v>
      </c>
      <c r="K128" s="166"/>
      <c r="L128" s="171"/>
      <c r="M128" s="172"/>
      <c r="N128" s="173"/>
      <c r="O128" s="173"/>
      <c r="P128" s="174">
        <f>P129+P131</f>
        <v>0</v>
      </c>
      <c r="Q128" s="173"/>
      <c r="R128" s="174">
        <f>R129+R131</f>
        <v>0.012479999999999998</v>
      </c>
      <c r="S128" s="173"/>
      <c r="T128" s="175">
        <f>T129+T131</f>
        <v>0</v>
      </c>
      <c r="AR128" s="176" t="s">
        <v>81</v>
      </c>
      <c r="AT128" s="177" t="s">
        <v>72</v>
      </c>
      <c r="AU128" s="177" t="s">
        <v>73</v>
      </c>
      <c r="AY128" s="176" t="s">
        <v>118</v>
      </c>
      <c r="BK128" s="178">
        <f>BK129+BK131</f>
        <v>0</v>
      </c>
    </row>
    <row r="129" spans="2:63" s="12" customFormat="1" ht="22.9" customHeight="1">
      <c r="B129" s="165"/>
      <c r="C129" s="166"/>
      <c r="D129" s="167" t="s">
        <v>72</v>
      </c>
      <c r="E129" s="179" t="s">
        <v>119</v>
      </c>
      <c r="F129" s="179" t="s">
        <v>120</v>
      </c>
      <c r="G129" s="166"/>
      <c r="H129" s="166"/>
      <c r="I129" s="169"/>
      <c r="J129" s="180">
        <f>BK129</f>
        <v>0</v>
      </c>
      <c r="K129" s="166"/>
      <c r="L129" s="171"/>
      <c r="M129" s="172"/>
      <c r="N129" s="173"/>
      <c r="O129" s="173"/>
      <c r="P129" s="174">
        <f>P130</f>
        <v>0</v>
      </c>
      <c r="Q129" s="173"/>
      <c r="R129" s="174">
        <f>R130</f>
        <v>0.012479999999999998</v>
      </c>
      <c r="S129" s="173"/>
      <c r="T129" s="175">
        <f>T130</f>
        <v>0</v>
      </c>
      <c r="AR129" s="176" t="s">
        <v>81</v>
      </c>
      <c r="AT129" s="177" t="s">
        <v>72</v>
      </c>
      <c r="AU129" s="177" t="s">
        <v>81</v>
      </c>
      <c r="AY129" s="176" t="s">
        <v>118</v>
      </c>
      <c r="BK129" s="178">
        <f>BK130</f>
        <v>0</v>
      </c>
    </row>
    <row r="130" spans="1:65" s="2" customFormat="1" ht="33" customHeight="1">
      <c r="A130" s="32"/>
      <c r="B130" s="33"/>
      <c r="C130" s="181" t="s">
        <v>81</v>
      </c>
      <c r="D130" s="181" t="s">
        <v>121</v>
      </c>
      <c r="E130" s="182" t="s">
        <v>122</v>
      </c>
      <c r="F130" s="183" t="s">
        <v>123</v>
      </c>
      <c r="G130" s="184" t="s">
        <v>124</v>
      </c>
      <c r="H130" s="185">
        <v>96</v>
      </c>
      <c r="I130" s="186"/>
      <c r="J130" s="187">
        <f>ROUND(I130*H130,2)</f>
        <v>0</v>
      </c>
      <c r="K130" s="188"/>
      <c r="L130" s="37"/>
      <c r="M130" s="189" t="s">
        <v>1</v>
      </c>
      <c r="N130" s="190" t="s">
        <v>38</v>
      </c>
      <c r="O130" s="69"/>
      <c r="P130" s="191">
        <f>O130*H130</f>
        <v>0</v>
      </c>
      <c r="Q130" s="191">
        <v>0.00013</v>
      </c>
      <c r="R130" s="191">
        <f>Q130*H130</f>
        <v>0.012479999999999998</v>
      </c>
      <c r="S130" s="191">
        <v>0</v>
      </c>
      <c r="T130" s="192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3" t="s">
        <v>125</v>
      </c>
      <c r="AT130" s="193" t="s">
        <v>121</v>
      </c>
      <c r="AU130" s="193" t="s">
        <v>83</v>
      </c>
      <c r="AY130" s="15" t="s">
        <v>118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5" t="s">
        <v>81</v>
      </c>
      <c r="BK130" s="194">
        <f>ROUND(I130*H130,2)</f>
        <v>0</v>
      </c>
      <c r="BL130" s="15" t="s">
        <v>125</v>
      </c>
      <c r="BM130" s="193" t="s">
        <v>126</v>
      </c>
    </row>
    <row r="131" spans="2:63" s="12" customFormat="1" ht="22.9" customHeight="1">
      <c r="B131" s="165"/>
      <c r="C131" s="166"/>
      <c r="D131" s="167" t="s">
        <v>72</v>
      </c>
      <c r="E131" s="179" t="s">
        <v>127</v>
      </c>
      <c r="F131" s="179" t="s">
        <v>128</v>
      </c>
      <c r="G131" s="166"/>
      <c r="H131" s="166"/>
      <c r="I131" s="169"/>
      <c r="J131" s="180">
        <f>BK131</f>
        <v>0</v>
      </c>
      <c r="K131" s="166"/>
      <c r="L131" s="171"/>
      <c r="M131" s="172"/>
      <c r="N131" s="173"/>
      <c r="O131" s="173"/>
      <c r="P131" s="174">
        <f>SUM(P132:P136)</f>
        <v>0</v>
      </c>
      <c r="Q131" s="173"/>
      <c r="R131" s="174">
        <f>SUM(R132:R136)</f>
        <v>0</v>
      </c>
      <c r="S131" s="173"/>
      <c r="T131" s="175">
        <f>SUM(T132:T136)</f>
        <v>0</v>
      </c>
      <c r="AR131" s="176" t="s">
        <v>81</v>
      </c>
      <c r="AT131" s="177" t="s">
        <v>72</v>
      </c>
      <c r="AU131" s="177" t="s">
        <v>81</v>
      </c>
      <c r="AY131" s="176" t="s">
        <v>118</v>
      </c>
      <c r="BK131" s="178">
        <f>SUM(BK132:BK136)</f>
        <v>0</v>
      </c>
    </row>
    <row r="132" spans="1:65" s="2" customFormat="1" ht="24.2" customHeight="1">
      <c r="A132" s="32"/>
      <c r="B132" s="33"/>
      <c r="C132" s="181" t="s">
        <v>83</v>
      </c>
      <c r="D132" s="181" t="s">
        <v>121</v>
      </c>
      <c r="E132" s="182" t="s">
        <v>129</v>
      </c>
      <c r="F132" s="183" t="s">
        <v>130</v>
      </c>
      <c r="G132" s="184" t="s">
        <v>131</v>
      </c>
      <c r="H132" s="185">
        <v>8.861</v>
      </c>
      <c r="I132" s="186"/>
      <c r="J132" s="187">
        <f>ROUND(I132*H132,2)</f>
        <v>0</v>
      </c>
      <c r="K132" s="188"/>
      <c r="L132" s="37"/>
      <c r="M132" s="189" t="s">
        <v>1</v>
      </c>
      <c r="N132" s="190" t="s">
        <v>38</v>
      </c>
      <c r="O132" s="69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3" t="s">
        <v>125</v>
      </c>
      <c r="AT132" s="193" t="s">
        <v>121</v>
      </c>
      <c r="AU132" s="193" t="s">
        <v>83</v>
      </c>
      <c r="AY132" s="15" t="s">
        <v>118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5" t="s">
        <v>81</v>
      </c>
      <c r="BK132" s="194">
        <f>ROUND(I132*H132,2)</f>
        <v>0</v>
      </c>
      <c r="BL132" s="15" t="s">
        <v>125</v>
      </c>
      <c r="BM132" s="193" t="s">
        <v>132</v>
      </c>
    </row>
    <row r="133" spans="1:65" s="2" customFormat="1" ht="24.2" customHeight="1">
      <c r="A133" s="32"/>
      <c r="B133" s="33"/>
      <c r="C133" s="181" t="s">
        <v>133</v>
      </c>
      <c r="D133" s="181" t="s">
        <v>121</v>
      </c>
      <c r="E133" s="182" t="s">
        <v>134</v>
      </c>
      <c r="F133" s="183" t="s">
        <v>135</v>
      </c>
      <c r="G133" s="184" t="s">
        <v>131</v>
      </c>
      <c r="H133" s="185">
        <v>8.861</v>
      </c>
      <c r="I133" s="186"/>
      <c r="J133" s="187">
        <f>ROUND(I133*H133,2)</f>
        <v>0</v>
      </c>
      <c r="K133" s="188"/>
      <c r="L133" s="37"/>
      <c r="M133" s="189" t="s">
        <v>1</v>
      </c>
      <c r="N133" s="190" t="s">
        <v>38</v>
      </c>
      <c r="O133" s="69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3" t="s">
        <v>125</v>
      </c>
      <c r="AT133" s="193" t="s">
        <v>121</v>
      </c>
      <c r="AU133" s="193" t="s">
        <v>83</v>
      </c>
      <c r="AY133" s="15" t="s">
        <v>118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5" t="s">
        <v>81</v>
      </c>
      <c r="BK133" s="194">
        <f>ROUND(I133*H133,2)</f>
        <v>0</v>
      </c>
      <c r="BL133" s="15" t="s">
        <v>125</v>
      </c>
      <c r="BM133" s="193" t="s">
        <v>136</v>
      </c>
    </row>
    <row r="134" spans="1:65" s="2" customFormat="1" ht="24.2" customHeight="1">
      <c r="A134" s="32"/>
      <c r="B134" s="33"/>
      <c r="C134" s="181" t="s">
        <v>125</v>
      </c>
      <c r="D134" s="181" t="s">
        <v>121</v>
      </c>
      <c r="E134" s="182" t="s">
        <v>137</v>
      </c>
      <c r="F134" s="183" t="s">
        <v>138</v>
      </c>
      <c r="G134" s="184" t="s">
        <v>131</v>
      </c>
      <c r="H134" s="185">
        <v>168.359</v>
      </c>
      <c r="I134" s="186"/>
      <c r="J134" s="187">
        <f>ROUND(I134*H134,2)</f>
        <v>0</v>
      </c>
      <c r="K134" s="188"/>
      <c r="L134" s="37"/>
      <c r="M134" s="189" t="s">
        <v>1</v>
      </c>
      <c r="N134" s="190" t="s">
        <v>38</v>
      </c>
      <c r="O134" s="69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3" t="s">
        <v>125</v>
      </c>
      <c r="AT134" s="193" t="s">
        <v>121</v>
      </c>
      <c r="AU134" s="193" t="s">
        <v>83</v>
      </c>
      <c r="AY134" s="15" t="s">
        <v>118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5" t="s">
        <v>81</v>
      </c>
      <c r="BK134" s="194">
        <f>ROUND(I134*H134,2)</f>
        <v>0</v>
      </c>
      <c r="BL134" s="15" t="s">
        <v>125</v>
      </c>
      <c r="BM134" s="193" t="s">
        <v>139</v>
      </c>
    </row>
    <row r="135" spans="2:51" s="13" customFormat="1" ht="11.25">
      <c r="B135" s="195"/>
      <c r="C135" s="196"/>
      <c r="D135" s="197" t="s">
        <v>140</v>
      </c>
      <c r="E135" s="196"/>
      <c r="F135" s="198" t="s">
        <v>141</v>
      </c>
      <c r="G135" s="196"/>
      <c r="H135" s="199">
        <v>168.359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140</v>
      </c>
      <c r="AU135" s="205" t="s">
        <v>83</v>
      </c>
      <c r="AV135" s="13" t="s">
        <v>83</v>
      </c>
      <c r="AW135" s="13" t="s">
        <v>4</v>
      </c>
      <c r="AX135" s="13" t="s">
        <v>81</v>
      </c>
      <c r="AY135" s="205" t="s">
        <v>118</v>
      </c>
    </row>
    <row r="136" spans="1:65" s="2" customFormat="1" ht="33" customHeight="1">
      <c r="A136" s="32"/>
      <c r="B136" s="33"/>
      <c r="C136" s="181" t="s">
        <v>142</v>
      </c>
      <c r="D136" s="181" t="s">
        <v>121</v>
      </c>
      <c r="E136" s="182" t="s">
        <v>143</v>
      </c>
      <c r="F136" s="183" t="s">
        <v>144</v>
      </c>
      <c r="G136" s="184" t="s">
        <v>131</v>
      </c>
      <c r="H136" s="185">
        <v>8.861</v>
      </c>
      <c r="I136" s="186"/>
      <c r="J136" s="187">
        <f>ROUND(I136*H136,2)</f>
        <v>0</v>
      </c>
      <c r="K136" s="188"/>
      <c r="L136" s="37"/>
      <c r="M136" s="189" t="s">
        <v>1</v>
      </c>
      <c r="N136" s="190" t="s">
        <v>38</v>
      </c>
      <c r="O136" s="69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3" t="s">
        <v>125</v>
      </c>
      <c r="AT136" s="193" t="s">
        <v>121</v>
      </c>
      <c r="AU136" s="193" t="s">
        <v>83</v>
      </c>
      <c r="AY136" s="15" t="s">
        <v>118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5" t="s">
        <v>81</v>
      </c>
      <c r="BK136" s="194">
        <f>ROUND(I136*H136,2)</f>
        <v>0</v>
      </c>
      <c r="BL136" s="15" t="s">
        <v>125</v>
      </c>
      <c r="BM136" s="193" t="s">
        <v>145</v>
      </c>
    </row>
    <row r="137" spans="2:63" s="12" customFormat="1" ht="25.9" customHeight="1">
      <c r="B137" s="165"/>
      <c r="C137" s="166"/>
      <c r="D137" s="167" t="s">
        <v>72</v>
      </c>
      <c r="E137" s="168" t="s">
        <v>146</v>
      </c>
      <c r="F137" s="168" t="s">
        <v>147</v>
      </c>
      <c r="G137" s="166"/>
      <c r="H137" s="166"/>
      <c r="I137" s="169"/>
      <c r="J137" s="170">
        <f>BK137</f>
        <v>0</v>
      </c>
      <c r="K137" s="166"/>
      <c r="L137" s="171"/>
      <c r="M137" s="172"/>
      <c r="N137" s="173"/>
      <c r="O137" s="173"/>
      <c r="P137" s="174">
        <f>P138+P150+P162</f>
        <v>0</v>
      </c>
      <c r="Q137" s="173"/>
      <c r="R137" s="174">
        <f>R138+R150+R162</f>
        <v>1.3444800000000001</v>
      </c>
      <c r="S137" s="173"/>
      <c r="T137" s="175">
        <f>T138+T150+T162</f>
        <v>8.8608</v>
      </c>
      <c r="AR137" s="176" t="s">
        <v>83</v>
      </c>
      <c r="AT137" s="177" t="s">
        <v>72</v>
      </c>
      <c r="AU137" s="177" t="s">
        <v>73</v>
      </c>
      <c r="AY137" s="176" t="s">
        <v>118</v>
      </c>
      <c r="BK137" s="178">
        <f>BK138+BK150+BK162</f>
        <v>0</v>
      </c>
    </row>
    <row r="138" spans="2:63" s="12" customFormat="1" ht="22.9" customHeight="1">
      <c r="B138" s="165"/>
      <c r="C138" s="166"/>
      <c r="D138" s="167" t="s">
        <v>72</v>
      </c>
      <c r="E138" s="179" t="s">
        <v>148</v>
      </c>
      <c r="F138" s="179" t="s">
        <v>149</v>
      </c>
      <c r="G138" s="166"/>
      <c r="H138" s="166"/>
      <c r="I138" s="169"/>
      <c r="J138" s="180">
        <f>BK138</f>
        <v>0</v>
      </c>
      <c r="K138" s="166"/>
      <c r="L138" s="171"/>
      <c r="M138" s="172"/>
      <c r="N138" s="173"/>
      <c r="O138" s="173"/>
      <c r="P138" s="174">
        <f>SUM(P139:P149)</f>
        <v>0</v>
      </c>
      <c r="Q138" s="173"/>
      <c r="R138" s="174">
        <f>SUM(R139:R149)</f>
        <v>0.7543200000000001</v>
      </c>
      <c r="S138" s="173"/>
      <c r="T138" s="175">
        <f>SUM(T139:T149)</f>
        <v>1.1520000000000001</v>
      </c>
      <c r="AR138" s="176" t="s">
        <v>83</v>
      </c>
      <c r="AT138" s="177" t="s">
        <v>72</v>
      </c>
      <c r="AU138" s="177" t="s">
        <v>81</v>
      </c>
      <c r="AY138" s="176" t="s">
        <v>118</v>
      </c>
      <c r="BK138" s="178">
        <f>SUM(BK139:BK149)</f>
        <v>0</v>
      </c>
    </row>
    <row r="139" spans="1:65" s="2" customFormat="1" ht="33" customHeight="1">
      <c r="A139" s="32"/>
      <c r="B139" s="33"/>
      <c r="C139" s="181" t="s">
        <v>150</v>
      </c>
      <c r="D139" s="181" t="s">
        <v>121</v>
      </c>
      <c r="E139" s="182" t="s">
        <v>151</v>
      </c>
      <c r="F139" s="183" t="s">
        <v>152</v>
      </c>
      <c r="G139" s="184" t="s">
        <v>124</v>
      </c>
      <c r="H139" s="185">
        <v>96</v>
      </c>
      <c r="I139" s="186"/>
      <c r="J139" s="187">
        <f>ROUND(I139*H139,2)</f>
        <v>0</v>
      </c>
      <c r="K139" s="188"/>
      <c r="L139" s="37"/>
      <c r="M139" s="189" t="s">
        <v>1</v>
      </c>
      <c r="N139" s="190" t="s">
        <v>38</v>
      </c>
      <c r="O139" s="69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3" t="s">
        <v>153</v>
      </c>
      <c r="AT139" s="193" t="s">
        <v>121</v>
      </c>
      <c r="AU139" s="193" t="s">
        <v>83</v>
      </c>
      <c r="AY139" s="15" t="s">
        <v>118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5" t="s">
        <v>81</v>
      </c>
      <c r="BK139" s="194">
        <f>ROUND(I139*H139,2)</f>
        <v>0</v>
      </c>
      <c r="BL139" s="15" t="s">
        <v>153</v>
      </c>
      <c r="BM139" s="193" t="s">
        <v>154</v>
      </c>
    </row>
    <row r="140" spans="1:65" s="2" customFormat="1" ht="24.2" customHeight="1">
      <c r="A140" s="32"/>
      <c r="B140" s="33"/>
      <c r="C140" s="206" t="s">
        <v>155</v>
      </c>
      <c r="D140" s="206" t="s">
        <v>156</v>
      </c>
      <c r="E140" s="207" t="s">
        <v>157</v>
      </c>
      <c r="F140" s="208" t="s">
        <v>158</v>
      </c>
      <c r="G140" s="209" t="s">
        <v>159</v>
      </c>
      <c r="H140" s="210">
        <v>0.528</v>
      </c>
      <c r="I140" s="211"/>
      <c r="J140" s="212">
        <f>ROUND(I140*H140,2)</f>
        <v>0</v>
      </c>
      <c r="K140" s="213"/>
      <c r="L140" s="214"/>
      <c r="M140" s="215" t="s">
        <v>1</v>
      </c>
      <c r="N140" s="216" t="s">
        <v>38</v>
      </c>
      <c r="O140" s="69"/>
      <c r="P140" s="191">
        <f>O140*H140</f>
        <v>0</v>
      </c>
      <c r="Q140" s="191">
        <v>0.55</v>
      </c>
      <c r="R140" s="191">
        <f>Q140*H140</f>
        <v>0.29040000000000005</v>
      </c>
      <c r="S140" s="191">
        <v>0</v>
      </c>
      <c r="T140" s="19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3" t="s">
        <v>160</v>
      </c>
      <c r="AT140" s="193" t="s">
        <v>156</v>
      </c>
      <c r="AU140" s="193" t="s">
        <v>83</v>
      </c>
      <c r="AY140" s="15" t="s">
        <v>118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5" t="s">
        <v>81</v>
      </c>
      <c r="BK140" s="194">
        <f>ROUND(I140*H140,2)</f>
        <v>0</v>
      </c>
      <c r="BL140" s="15" t="s">
        <v>153</v>
      </c>
      <c r="BM140" s="193" t="s">
        <v>161</v>
      </c>
    </row>
    <row r="141" spans="2:51" s="13" customFormat="1" ht="11.25">
      <c r="B141" s="195"/>
      <c r="C141" s="196"/>
      <c r="D141" s="197" t="s">
        <v>140</v>
      </c>
      <c r="E141" s="196"/>
      <c r="F141" s="198" t="s">
        <v>162</v>
      </c>
      <c r="G141" s="196"/>
      <c r="H141" s="199">
        <v>0.528</v>
      </c>
      <c r="I141" s="200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140</v>
      </c>
      <c r="AU141" s="205" t="s">
        <v>83</v>
      </c>
      <c r="AV141" s="13" t="s">
        <v>83</v>
      </c>
      <c r="AW141" s="13" t="s">
        <v>4</v>
      </c>
      <c r="AX141" s="13" t="s">
        <v>81</v>
      </c>
      <c r="AY141" s="205" t="s">
        <v>118</v>
      </c>
    </row>
    <row r="142" spans="1:65" s="2" customFormat="1" ht="16.5" customHeight="1">
      <c r="A142" s="32"/>
      <c r="B142" s="33"/>
      <c r="C142" s="181" t="s">
        <v>163</v>
      </c>
      <c r="D142" s="181" t="s">
        <v>121</v>
      </c>
      <c r="E142" s="182" t="s">
        <v>164</v>
      </c>
      <c r="F142" s="183" t="s">
        <v>165</v>
      </c>
      <c r="G142" s="184" t="s">
        <v>166</v>
      </c>
      <c r="H142" s="185">
        <v>96</v>
      </c>
      <c r="I142" s="186"/>
      <c r="J142" s="187">
        <f>ROUND(I142*H142,2)</f>
        <v>0</v>
      </c>
      <c r="K142" s="188"/>
      <c r="L142" s="37"/>
      <c r="M142" s="189" t="s">
        <v>1</v>
      </c>
      <c r="N142" s="190" t="s">
        <v>38</v>
      </c>
      <c r="O142" s="69"/>
      <c r="P142" s="191">
        <f>O142*H142</f>
        <v>0</v>
      </c>
      <c r="Q142" s="191">
        <v>2E-05</v>
      </c>
      <c r="R142" s="191">
        <f>Q142*H142</f>
        <v>0.0019200000000000003</v>
      </c>
      <c r="S142" s="191">
        <v>0</v>
      </c>
      <c r="T142" s="19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3" t="s">
        <v>153</v>
      </c>
      <c r="AT142" s="193" t="s">
        <v>121</v>
      </c>
      <c r="AU142" s="193" t="s">
        <v>83</v>
      </c>
      <c r="AY142" s="15" t="s">
        <v>118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5" t="s">
        <v>81</v>
      </c>
      <c r="BK142" s="194">
        <f>ROUND(I142*H142,2)</f>
        <v>0</v>
      </c>
      <c r="BL142" s="15" t="s">
        <v>153</v>
      </c>
      <c r="BM142" s="193" t="s">
        <v>167</v>
      </c>
    </row>
    <row r="143" spans="1:65" s="2" customFormat="1" ht="24.2" customHeight="1">
      <c r="A143" s="32"/>
      <c r="B143" s="33"/>
      <c r="C143" s="206" t="s">
        <v>119</v>
      </c>
      <c r="D143" s="206" t="s">
        <v>156</v>
      </c>
      <c r="E143" s="207" t="s">
        <v>168</v>
      </c>
      <c r="F143" s="208" t="s">
        <v>169</v>
      </c>
      <c r="G143" s="209" t="s">
        <v>159</v>
      </c>
      <c r="H143" s="210">
        <v>0.84</v>
      </c>
      <c r="I143" s="211"/>
      <c r="J143" s="212">
        <f>ROUND(I143*H143,2)</f>
        <v>0</v>
      </c>
      <c r="K143" s="213"/>
      <c r="L143" s="214"/>
      <c r="M143" s="215" t="s">
        <v>1</v>
      </c>
      <c r="N143" s="216" t="s">
        <v>38</v>
      </c>
      <c r="O143" s="69"/>
      <c r="P143" s="191">
        <f>O143*H143</f>
        <v>0</v>
      </c>
      <c r="Q143" s="191">
        <v>0.55</v>
      </c>
      <c r="R143" s="191">
        <f>Q143*H143</f>
        <v>0.462</v>
      </c>
      <c r="S143" s="191">
        <v>0</v>
      </c>
      <c r="T143" s="192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3" t="s">
        <v>160</v>
      </c>
      <c r="AT143" s="193" t="s">
        <v>156</v>
      </c>
      <c r="AU143" s="193" t="s">
        <v>83</v>
      </c>
      <c r="AY143" s="15" t="s">
        <v>118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5" t="s">
        <v>81</v>
      </c>
      <c r="BK143" s="194">
        <f>ROUND(I143*H143,2)</f>
        <v>0</v>
      </c>
      <c r="BL143" s="15" t="s">
        <v>153</v>
      </c>
      <c r="BM143" s="193" t="s">
        <v>170</v>
      </c>
    </row>
    <row r="144" spans="2:51" s="13" customFormat="1" ht="11.25">
      <c r="B144" s="195"/>
      <c r="C144" s="196"/>
      <c r="D144" s="197" t="s">
        <v>140</v>
      </c>
      <c r="E144" s="196"/>
      <c r="F144" s="198" t="s">
        <v>171</v>
      </c>
      <c r="G144" s="196"/>
      <c r="H144" s="199">
        <v>0.84</v>
      </c>
      <c r="I144" s="200"/>
      <c r="J144" s="196"/>
      <c r="K144" s="196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140</v>
      </c>
      <c r="AU144" s="205" t="s">
        <v>83</v>
      </c>
      <c r="AV144" s="13" t="s">
        <v>83</v>
      </c>
      <c r="AW144" s="13" t="s">
        <v>4</v>
      </c>
      <c r="AX144" s="13" t="s">
        <v>81</v>
      </c>
      <c r="AY144" s="205" t="s">
        <v>118</v>
      </c>
    </row>
    <row r="145" spans="1:65" s="2" customFormat="1" ht="24.2" customHeight="1">
      <c r="A145" s="32"/>
      <c r="B145" s="33"/>
      <c r="C145" s="181" t="s">
        <v>172</v>
      </c>
      <c r="D145" s="181" t="s">
        <v>121</v>
      </c>
      <c r="E145" s="182" t="s">
        <v>173</v>
      </c>
      <c r="F145" s="183" t="s">
        <v>174</v>
      </c>
      <c r="G145" s="184" t="s">
        <v>124</v>
      </c>
      <c r="H145" s="185">
        <v>96</v>
      </c>
      <c r="I145" s="186"/>
      <c r="J145" s="187">
        <f>ROUND(I145*H145,2)</f>
        <v>0</v>
      </c>
      <c r="K145" s="188"/>
      <c r="L145" s="37"/>
      <c r="M145" s="189" t="s">
        <v>1</v>
      </c>
      <c r="N145" s="190" t="s">
        <v>38</v>
      </c>
      <c r="O145" s="69"/>
      <c r="P145" s="191">
        <f>O145*H145</f>
        <v>0</v>
      </c>
      <c r="Q145" s="191">
        <v>0</v>
      </c>
      <c r="R145" s="191">
        <f>Q145*H145</f>
        <v>0</v>
      </c>
      <c r="S145" s="191">
        <v>0.007</v>
      </c>
      <c r="T145" s="192">
        <f>S145*H145</f>
        <v>0.672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3" t="s">
        <v>153</v>
      </c>
      <c r="AT145" s="193" t="s">
        <v>121</v>
      </c>
      <c r="AU145" s="193" t="s">
        <v>83</v>
      </c>
      <c r="AY145" s="15" t="s">
        <v>118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5" t="s">
        <v>81</v>
      </c>
      <c r="BK145" s="194">
        <f>ROUND(I145*H145,2)</f>
        <v>0</v>
      </c>
      <c r="BL145" s="15" t="s">
        <v>153</v>
      </c>
      <c r="BM145" s="193" t="s">
        <v>175</v>
      </c>
    </row>
    <row r="146" spans="1:65" s="2" customFormat="1" ht="24.2" customHeight="1">
      <c r="A146" s="32"/>
      <c r="B146" s="33"/>
      <c r="C146" s="181" t="s">
        <v>176</v>
      </c>
      <c r="D146" s="181" t="s">
        <v>121</v>
      </c>
      <c r="E146" s="182" t="s">
        <v>177</v>
      </c>
      <c r="F146" s="183" t="s">
        <v>178</v>
      </c>
      <c r="G146" s="184" t="s">
        <v>124</v>
      </c>
      <c r="H146" s="185">
        <v>96</v>
      </c>
      <c r="I146" s="186"/>
      <c r="J146" s="187">
        <f>ROUND(I146*H146,2)</f>
        <v>0</v>
      </c>
      <c r="K146" s="188"/>
      <c r="L146" s="37"/>
      <c r="M146" s="189" t="s">
        <v>1</v>
      </c>
      <c r="N146" s="190" t="s">
        <v>38</v>
      </c>
      <c r="O146" s="69"/>
      <c r="P146" s="191">
        <f>O146*H146</f>
        <v>0</v>
      </c>
      <c r="Q146" s="191">
        <v>0</v>
      </c>
      <c r="R146" s="191">
        <f>Q146*H146</f>
        <v>0</v>
      </c>
      <c r="S146" s="191">
        <v>0.005</v>
      </c>
      <c r="T146" s="192">
        <f>S146*H146</f>
        <v>0.48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3" t="s">
        <v>153</v>
      </c>
      <c r="AT146" s="193" t="s">
        <v>121</v>
      </c>
      <c r="AU146" s="193" t="s">
        <v>83</v>
      </c>
      <c r="AY146" s="15" t="s">
        <v>118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5" t="s">
        <v>81</v>
      </c>
      <c r="BK146" s="194">
        <f>ROUND(I146*H146,2)</f>
        <v>0</v>
      </c>
      <c r="BL146" s="15" t="s">
        <v>153</v>
      </c>
      <c r="BM146" s="193" t="s">
        <v>179</v>
      </c>
    </row>
    <row r="147" spans="1:65" s="2" customFormat="1" ht="24.2" customHeight="1">
      <c r="A147" s="32"/>
      <c r="B147" s="33"/>
      <c r="C147" s="181" t="s">
        <v>8</v>
      </c>
      <c r="D147" s="181" t="s">
        <v>121</v>
      </c>
      <c r="E147" s="182" t="s">
        <v>180</v>
      </c>
      <c r="F147" s="183" t="s">
        <v>181</v>
      </c>
      <c r="G147" s="184" t="s">
        <v>131</v>
      </c>
      <c r="H147" s="185">
        <v>0.754</v>
      </c>
      <c r="I147" s="186"/>
      <c r="J147" s="187">
        <f>ROUND(I147*H147,2)</f>
        <v>0</v>
      </c>
      <c r="K147" s="188"/>
      <c r="L147" s="37"/>
      <c r="M147" s="189" t="s">
        <v>1</v>
      </c>
      <c r="N147" s="190" t="s">
        <v>38</v>
      </c>
      <c r="O147" s="69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3" t="s">
        <v>153</v>
      </c>
      <c r="AT147" s="193" t="s">
        <v>121</v>
      </c>
      <c r="AU147" s="193" t="s">
        <v>83</v>
      </c>
      <c r="AY147" s="15" t="s">
        <v>118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5" t="s">
        <v>81</v>
      </c>
      <c r="BK147" s="194">
        <f>ROUND(I147*H147,2)</f>
        <v>0</v>
      </c>
      <c r="BL147" s="15" t="s">
        <v>153</v>
      </c>
      <c r="BM147" s="193" t="s">
        <v>182</v>
      </c>
    </row>
    <row r="148" spans="1:65" s="2" customFormat="1" ht="24.2" customHeight="1">
      <c r="A148" s="32"/>
      <c r="B148" s="33"/>
      <c r="C148" s="181" t="s">
        <v>183</v>
      </c>
      <c r="D148" s="181" t="s">
        <v>121</v>
      </c>
      <c r="E148" s="182" t="s">
        <v>184</v>
      </c>
      <c r="F148" s="183" t="s">
        <v>185</v>
      </c>
      <c r="G148" s="184" t="s">
        <v>131</v>
      </c>
      <c r="H148" s="185">
        <v>0.754</v>
      </c>
      <c r="I148" s="186"/>
      <c r="J148" s="187">
        <f>ROUND(I148*H148,2)</f>
        <v>0</v>
      </c>
      <c r="K148" s="188"/>
      <c r="L148" s="37"/>
      <c r="M148" s="189" t="s">
        <v>1</v>
      </c>
      <c r="N148" s="190" t="s">
        <v>38</v>
      </c>
      <c r="O148" s="69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3" t="s">
        <v>153</v>
      </c>
      <c r="AT148" s="193" t="s">
        <v>121</v>
      </c>
      <c r="AU148" s="193" t="s">
        <v>83</v>
      </c>
      <c r="AY148" s="15" t="s">
        <v>118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5" t="s">
        <v>81</v>
      </c>
      <c r="BK148" s="194">
        <f>ROUND(I148*H148,2)</f>
        <v>0</v>
      </c>
      <c r="BL148" s="15" t="s">
        <v>153</v>
      </c>
      <c r="BM148" s="193" t="s">
        <v>186</v>
      </c>
    </row>
    <row r="149" spans="1:65" s="2" customFormat="1" ht="24.2" customHeight="1">
      <c r="A149" s="32"/>
      <c r="B149" s="33"/>
      <c r="C149" s="181" t="s">
        <v>187</v>
      </c>
      <c r="D149" s="181" t="s">
        <v>121</v>
      </c>
      <c r="E149" s="182" t="s">
        <v>188</v>
      </c>
      <c r="F149" s="183" t="s">
        <v>189</v>
      </c>
      <c r="G149" s="184" t="s">
        <v>131</v>
      </c>
      <c r="H149" s="185">
        <v>0.754</v>
      </c>
      <c r="I149" s="186"/>
      <c r="J149" s="187">
        <f>ROUND(I149*H149,2)</f>
        <v>0</v>
      </c>
      <c r="K149" s="188"/>
      <c r="L149" s="37"/>
      <c r="M149" s="189" t="s">
        <v>1</v>
      </c>
      <c r="N149" s="190" t="s">
        <v>38</v>
      </c>
      <c r="O149" s="69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3" t="s">
        <v>153</v>
      </c>
      <c r="AT149" s="193" t="s">
        <v>121</v>
      </c>
      <c r="AU149" s="193" t="s">
        <v>83</v>
      </c>
      <c r="AY149" s="15" t="s">
        <v>118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5" t="s">
        <v>81</v>
      </c>
      <c r="BK149" s="194">
        <f>ROUND(I149*H149,2)</f>
        <v>0</v>
      </c>
      <c r="BL149" s="15" t="s">
        <v>153</v>
      </c>
      <c r="BM149" s="193" t="s">
        <v>190</v>
      </c>
    </row>
    <row r="150" spans="2:63" s="12" customFormat="1" ht="22.9" customHeight="1">
      <c r="B150" s="165"/>
      <c r="C150" s="166"/>
      <c r="D150" s="167" t="s">
        <v>72</v>
      </c>
      <c r="E150" s="179" t="s">
        <v>191</v>
      </c>
      <c r="F150" s="179" t="s">
        <v>192</v>
      </c>
      <c r="G150" s="166"/>
      <c r="H150" s="166"/>
      <c r="I150" s="169"/>
      <c r="J150" s="180">
        <f>BK150</f>
        <v>0</v>
      </c>
      <c r="K150" s="166"/>
      <c r="L150" s="171"/>
      <c r="M150" s="172"/>
      <c r="N150" s="173"/>
      <c r="O150" s="173"/>
      <c r="P150" s="174">
        <f>SUM(P151:P161)</f>
        <v>0</v>
      </c>
      <c r="Q150" s="173"/>
      <c r="R150" s="174">
        <f>SUM(R151:R161)</f>
        <v>0.5736</v>
      </c>
      <c r="S150" s="173"/>
      <c r="T150" s="175">
        <f>SUM(T151:T161)</f>
        <v>1.32192</v>
      </c>
      <c r="AR150" s="176" t="s">
        <v>83</v>
      </c>
      <c r="AT150" s="177" t="s">
        <v>72</v>
      </c>
      <c r="AU150" s="177" t="s">
        <v>81</v>
      </c>
      <c r="AY150" s="176" t="s">
        <v>118</v>
      </c>
      <c r="BK150" s="178">
        <f>SUM(BK151:BK161)</f>
        <v>0</v>
      </c>
    </row>
    <row r="151" spans="1:65" s="2" customFormat="1" ht="21.75" customHeight="1">
      <c r="A151" s="32"/>
      <c r="B151" s="33"/>
      <c r="C151" s="181" t="s">
        <v>193</v>
      </c>
      <c r="D151" s="181" t="s">
        <v>121</v>
      </c>
      <c r="E151" s="182" t="s">
        <v>194</v>
      </c>
      <c r="F151" s="183" t="s">
        <v>195</v>
      </c>
      <c r="G151" s="184" t="s">
        <v>166</v>
      </c>
      <c r="H151" s="185">
        <v>96</v>
      </c>
      <c r="I151" s="186"/>
      <c r="J151" s="187">
        <f aca="true" t="shared" si="0" ref="J151:J161">ROUND(I151*H151,2)</f>
        <v>0</v>
      </c>
      <c r="K151" s="188"/>
      <c r="L151" s="37"/>
      <c r="M151" s="189" t="s">
        <v>1</v>
      </c>
      <c r="N151" s="190" t="s">
        <v>38</v>
      </c>
      <c r="O151" s="69"/>
      <c r="P151" s="191">
        <f aca="true" t="shared" si="1" ref="P151:P161">O151*H151</f>
        <v>0</v>
      </c>
      <c r="Q151" s="191">
        <v>0</v>
      </c>
      <c r="R151" s="191">
        <f aca="true" t="shared" si="2" ref="R151:R161">Q151*H151</f>
        <v>0</v>
      </c>
      <c r="S151" s="191">
        <v>0.00177</v>
      </c>
      <c r="T151" s="192">
        <f aca="true" t="shared" si="3" ref="T151:T161">S151*H151</f>
        <v>0.16992000000000002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3" t="s">
        <v>153</v>
      </c>
      <c r="AT151" s="193" t="s">
        <v>121</v>
      </c>
      <c r="AU151" s="193" t="s">
        <v>83</v>
      </c>
      <c r="AY151" s="15" t="s">
        <v>118</v>
      </c>
      <c r="BE151" s="194">
        <f aca="true" t="shared" si="4" ref="BE151:BE161">IF(N151="základní",J151,0)</f>
        <v>0</v>
      </c>
      <c r="BF151" s="194">
        <f aca="true" t="shared" si="5" ref="BF151:BF161">IF(N151="snížená",J151,0)</f>
        <v>0</v>
      </c>
      <c r="BG151" s="194">
        <f aca="true" t="shared" si="6" ref="BG151:BG161">IF(N151="zákl. přenesená",J151,0)</f>
        <v>0</v>
      </c>
      <c r="BH151" s="194">
        <f aca="true" t="shared" si="7" ref="BH151:BH161">IF(N151="sníž. přenesená",J151,0)</f>
        <v>0</v>
      </c>
      <c r="BI151" s="194">
        <f aca="true" t="shared" si="8" ref="BI151:BI161">IF(N151="nulová",J151,0)</f>
        <v>0</v>
      </c>
      <c r="BJ151" s="15" t="s">
        <v>81</v>
      </c>
      <c r="BK151" s="194">
        <f aca="true" t="shared" si="9" ref="BK151:BK161">ROUND(I151*H151,2)</f>
        <v>0</v>
      </c>
      <c r="BL151" s="15" t="s">
        <v>153</v>
      </c>
      <c r="BM151" s="193" t="s">
        <v>196</v>
      </c>
    </row>
    <row r="152" spans="1:65" s="2" customFormat="1" ht="16.5" customHeight="1">
      <c r="A152" s="32"/>
      <c r="B152" s="33"/>
      <c r="C152" s="181" t="s">
        <v>153</v>
      </c>
      <c r="D152" s="181" t="s">
        <v>121</v>
      </c>
      <c r="E152" s="182" t="s">
        <v>197</v>
      </c>
      <c r="F152" s="183" t="s">
        <v>198</v>
      </c>
      <c r="G152" s="184" t="s">
        <v>166</v>
      </c>
      <c r="H152" s="185">
        <v>96</v>
      </c>
      <c r="I152" s="186"/>
      <c r="J152" s="187">
        <f t="shared" si="0"/>
        <v>0</v>
      </c>
      <c r="K152" s="188"/>
      <c r="L152" s="37"/>
      <c r="M152" s="189" t="s">
        <v>1</v>
      </c>
      <c r="N152" s="190" t="s">
        <v>38</v>
      </c>
      <c r="O152" s="69"/>
      <c r="P152" s="191">
        <f t="shared" si="1"/>
        <v>0</v>
      </c>
      <c r="Q152" s="191">
        <v>0</v>
      </c>
      <c r="R152" s="191">
        <f t="shared" si="2"/>
        <v>0</v>
      </c>
      <c r="S152" s="191">
        <v>0.0026</v>
      </c>
      <c r="T152" s="192">
        <f t="shared" si="3"/>
        <v>0.2496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3" t="s">
        <v>153</v>
      </c>
      <c r="AT152" s="193" t="s">
        <v>121</v>
      </c>
      <c r="AU152" s="193" t="s">
        <v>83</v>
      </c>
      <c r="AY152" s="15" t="s">
        <v>118</v>
      </c>
      <c r="BE152" s="194">
        <f t="shared" si="4"/>
        <v>0</v>
      </c>
      <c r="BF152" s="194">
        <f t="shared" si="5"/>
        <v>0</v>
      </c>
      <c r="BG152" s="194">
        <f t="shared" si="6"/>
        <v>0</v>
      </c>
      <c r="BH152" s="194">
        <f t="shared" si="7"/>
        <v>0</v>
      </c>
      <c r="BI152" s="194">
        <f t="shared" si="8"/>
        <v>0</v>
      </c>
      <c r="BJ152" s="15" t="s">
        <v>81</v>
      </c>
      <c r="BK152" s="194">
        <f t="shared" si="9"/>
        <v>0</v>
      </c>
      <c r="BL152" s="15" t="s">
        <v>153</v>
      </c>
      <c r="BM152" s="193" t="s">
        <v>199</v>
      </c>
    </row>
    <row r="153" spans="1:65" s="2" customFormat="1" ht="16.5" customHeight="1">
      <c r="A153" s="32"/>
      <c r="B153" s="33"/>
      <c r="C153" s="181" t="s">
        <v>200</v>
      </c>
      <c r="D153" s="181" t="s">
        <v>121</v>
      </c>
      <c r="E153" s="182" t="s">
        <v>201</v>
      </c>
      <c r="F153" s="183" t="s">
        <v>202</v>
      </c>
      <c r="G153" s="184" t="s">
        <v>203</v>
      </c>
      <c r="H153" s="185">
        <v>96</v>
      </c>
      <c r="I153" s="186"/>
      <c r="J153" s="187">
        <f t="shared" si="0"/>
        <v>0</v>
      </c>
      <c r="K153" s="188"/>
      <c r="L153" s="37"/>
      <c r="M153" s="189" t="s">
        <v>1</v>
      </c>
      <c r="N153" s="190" t="s">
        <v>38</v>
      </c>
      <c r="O153" s="69"/>
      <c r="P153" s="191">
        <f t="shared" si="1"/>
        <v>0</v>
      </c>
      <c r="Q153" s="191">
        <v>0</v>
      </c>
      <c r="R153" s="191">
        <f t="shared" si="2"/>
        <v>0</v>
      </c>
      <c r="S153" s="191">
        <v>0.0094</v>
      </c>
      <c r="T153" s="192">
        <f t="shared" si="3"/>
        <v>0.9024000000000001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3" t="s">
        <v>153</v>
      </c>
      <c r="AT153" s="193" t="s">
        <v>121</v>
      </c>
      <c r="AU153" s="193" t="s">
        <v>83</v>
      </c>
      <c r="AY153" s="15" t="s">
        <v>118</v>
      </c>
      <c r="BE153" s="194">
        <f t="shared" si="4"/>
        <v>0</v>
      </c>
      <c r="BF153" s="194">
        <f t="shared" si="5"/>
        <v>0</v>
      </c>
      <c r="BG153" s="194">
        <f t="shared" si="6"/>
        <v>0</v>
      </c>
      <c r="BH153" s="194">
        <f t="shared" si="7"/>
        <v>0</v>
      </c>
      <c r="BI153" s="194">
        <f t="shared" si="8"/>
        <v>0</v>
      </c>
      <c r="BJ153" s="15" t="s">
        <v>81</v>
      </c>
      <c r="BK153" s="194">
        <f t="shared" si="9"/>
        <v>0</v>
      </c>
      <c r="BL153" s="15" t="s">
        <v>153</v>
      </c>
      <c r="BM153" s="193" t="s">
        <v>204</v>
      </c>
    </row>
    <row r="154" spans="1:65" s="2" customFormat="1" ht="24.2" customHeight="1">
      <c r="A154" s="32"/>
      <c r="B154" s="33"/>
      <c r="C154" s="181" t="s">
        <v>205</v>
      </c>
      <c r="D154" s="181" t="s">
        <v>121</v>
      </c>
      <c r="E154" s="182" t="s">
        <v>206</v>
      </c>
      <c r="F154" s="183" t="s">
        <v>207</v>
      </c>
      <c r="G154" s="184" t="s">
        <v>166</v>
      </c>
      <c r="H154" s="185">
        <v>96</v>
      </c>
      <c r="I154" s="186"/>
      <c r="J154" s="187">
        <f t="shared" si="0"/>
        <v>0</v>
      </c>
      <c r="K154" s="188"/>
      <c r="L154" s="37"/>
      <c r="M154" s="189" t="s">
        <v>1</v>
      </c>
      <c r="N154" s="190" t="s">
        <v>38</v>
      </c>
      <c r="O154" s="69"/>
      <c r="P154" s="191">
        <f t="shared" si="1"/>
        <v>0</v>
      </c>
      <c r="Q154" s="191">
        <v>0.00178</v>
      </c>
      <c r="R154" s="191">
        <f t="shared" si="2"/>
        <v>0.17087999999999998</v>
      </c>
      <c r="S154" s="191">
        <v>0</v>
      </c>
      <c r="T154" s="192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3" t="s">
        <v>153</v>
      </c>
      <c r="AT154" s="193" t="s">
        <v>121</v>
      </c>
      <c r="AU154" s="193" t="s">
        <v>83</v>
      </c>
      <c r="AY154" s="15" t="s">
        <v>118</v>
      </c>
      <c r="BE154" s="194">
        <f t="shared" si="4"/>
        <v>0</v>
      </c>
      <c r="BF154" s="194">
        <f t="shared" si="5"/>
        <v>0</v>
      </c>
      <c r="BG154" s="194">
        <f t="shared" si="6"/>
        <v>0</v>
      </c>
      <c r="BH154" s="194">
        <f t="shared" si="7"/>
        <v>0</v>
      </c>
      <c r="BI154" s="194">
        <f t="shared" si="8"/>
        <v>0</v>
      </c>
      <c r="BJ154" s="15" t="s">
        <v>81</v>
      </c>
      <c r="BK154" s="194">
        <f t="shared" si="9"/>
        <v>0</v>
      </c>
      <c r="BL154" s="15" t="s">
        <v>153</v>
      </c>
      <c r="BM154" s="193" t="s">
        <v>208</v>
      </c>
    </row>
    <row r="155" spans="1:65" s="2" customFormat="1" ht="16.5" customHeight="1">
      <c r="A155" s="32"/>
      <c r="B155" s="33"/>
      <c r="C155" s="181" t="s">
        <v>209</v>
      </c>
      <c r="D155" s="181" t="s">
        <v>121</v>
      </c>
      <c r="E155" s="182" t="s">
        <v>210</v>
      </c>
      <c r="F155" s="183" t="s">
        <v>211</v>
      </c>
      <c r="G155" s="184" t="s">
        <v>203</v>
      </c>
      <c r="H155" s="185">
        <v>96</v>
      </c>
      <c r="I155" s="186"/>
      <c r="J155" s="187">
        <f t="shared" si="0"/>
        <v>0</v>
      </c>
      <c r="K155" s="188"/>
      <c r="L155" s="37"/>
      <c r="M155" s="189" t="s">
        <v>1</v>
      </c>
      <c r="N155" s="190" t="s">
        <v>38</v>
      </c>
      <c r="O155" s="69"/>
      <c r="P155" s="191">
        <f t="shared" si="1"/>
        <v>0</v>
      </c>
      <c r="Q155" s="191">
        <v>0</v>
      </c>
      <c r="R155" s="191">
        <f t="shared" si="2"/>
        <v>0</v>
      </c>
      <c r="S155" s="191">
        <v>0</v>
      </c>
      <c r="T155" s="192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3" t="s">
        <v>153</v>
      </c>
      <c r="AT155" s="193" t="s">
        <v>121</v>
      </c>
      <c r="AU155" s="193" t="s">
        <v>83</v>
      </c>
      <c r="AY155" s="15" t="s">
        <v>118</v>
      </c>
      <c r="BE155" s="194">
        <f t="shared" si="4"/>
        <v>0</v>
      </c>
      <c r="BF155" s="194">
        <f t="shared" si="5"/>
        <v>0</v>
      </c>
      <c r="BG155" s="194">
        <f t="shared" si="6"/>
        <v>0</v>
      </c>
      <c r="BH155" s="194">
        <f t="shared" si="7"/>
        <v>0</v>
      </c>
      <c r="BI155" s="194">
        <f t="shared" si="8"/>
        <v>0</v>
      </c>
      <c r="BJ155" s="15" t="s">
        <v>81</v>
      </c>
      <c r="BK155" s="194">
        <f t="shared" si="9"/>
        <v>0</v>
      </c>
      <c r="BL155" s="15" t="s">
        <v>153</v>
      </c>
      <c r="BM155" s="193" t="s">
        <v>212</v>
      </c>
    </row>
    <row r="156" spans="1:65" s="2" customFormat="1" ht="16.5" customHeight="1">
      <c r="A156" s="32"/>
      <c r="B156" s="33"/>
      <c r="C156" s="206" t="s">
        <v>213</v>
      </c>
      <c r="D156" s="206" t="s">
        <v>156</v>
      </c>
      <c r="E156" s="207" t="s">
        <v>214</v>
      </c>
      <c r="F156" s="208" t="s">
        <v>215</v>
      </c>
      <c r="G156" s="209" t="s">
        <v>203</v>
      </c>
      <c r="H156" s="210">
        <v>96</v>
      </c>
      <c r="I156" s="211"/>
      <c r="J156" s="212">
        <f t="shared" si="0"/>
        <v>0</v>
      </c>
      <c r="K156" s="213"/>
      <c r="L156" s="214"/>
      <c r="M156" s="215" t="s">
        <v>1</v>
      </c>
      <c r="N156" s="216" t="s">
        <v>38</v>
      </c>
      <c r="O156" s="69"/>
      <c r="P156" s="191">
        <f t="shared" si="1"/>
        <v>0</v>
      </c>
      <c r="Q156" s="191">
        <v>0.00085</v>
      </c>
      <c r="R156" s="191">
        <f t="shared" si="2"/>
        <v>0.08159999999999999</v>
      </c>
      <c r="S156" s="191">
        <v>0</v>
      </c>
      <c r="T156" s="192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3" t="s">
        <v>160</v>
      </c>
      <c r="AT156" s="193" t="s">
        <v>156</v>
      </c>
      <c r="AU156" s="193" t="s">
        <v>83</v>
      </c>
      <c r="AY156" s="15" t="s">
        <v>118</v>
      </c>
      <c r="BE156" s="194">
        <f t="shared" si="4"/>
        <v>0</v>
      </c>
      <c r="BF156" s="194">
        <f t="shared" si="5"/>
        <v>0</v>
      </c>
      <c r="BG156" s="194">
        <f t="shared" si="6"/>
        <v>0</v>
      </c>
      <c r="BH156" s="194">
        <f t="shared" si="7"/>
        <v>0</v>
      </c>
      <c r="BI156" s="194">
        <f t="shared" si="8"/>
        <v>0</v>
      </c>
      <c r="BJ156" s="15" t="s">
        <v>81</v>
      </c>
      <c r="BK156" s="194">
        <f t="shared" si="9"/>
        <v>0</v>
      </c>
      <c r="BL156" s="15" t="s">
        <v>153</v>
      </c>
      <c r="BM156" s="193" t="s">
        <v>216</v>
      </c>
    </row>
    <row r="157" spans="1:65" s="2" customFormat="1" ht="21.75" customHeight="1">
      <c r="A157" s="32"/>
      <c r="B157" s="33"/>
      <c r="C157" s="181" t="s">
        <v>7</v>
      </c>
      <c r="D157" s="181" t="s">
        <v>121</v>
      </c>
      <c r="E157" s="182" t="s">
        <v>217</v>
      </c>
      <c r="F157" s="183" t="s">
        <v>218</v>
      </c>
      <c r="G157" s="184" t="s">
        <v>166</v>
      </c>
      <c r="H157" s="185">
        <v>96</v>
      </c>
      <c r="I157" s="186"/>
      <c r="J157" s="187">
        <f t="shared" si="0"/>
        <v>0</v>
      </c>
      <c r="K157" s="188"/>
      <c r="L157" s="37"/>
      <c r="M157" s="189" t="s">
        <v>1</v>
      </c>
      <c r="N157" s="190" t="s">
        <v>38</v>
      </c>
      <c r="O157" s="69"/>
      <c r="P157" s="191">
        <f t="shared" si="1"/>
        <v>0</v>
      </c>
      <c r="Q157" s="191">
        <v>0.00322</v>
      </c>
      <c r="R157" s="191">
        <f t="shared" si="2"/>
        <v>0.30912</v>
      </c>
      <c r="S157" s="191">
        <v>0</v>
      </c>
      <c r="T157" s="192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3" t="s">
        <v>153</v>
      </c>
      <c r="AT157" s="193" t="s">
        <v>121</v>
      </c>
      <c r="AU157" s="193" t="s">
        <v>83</v>
      </c>
      <c r="AY157" s="15" t="s">
        <v>118</v>
      </c>
      <c r="BE157" s="194">
        <f t="shared" si="4"/>
        <v>0</v>
      </c>
      <c r="BF157" s="194">
        <f t="shared" si="5"/>
        <v>0</v>
      </c>
      <c r="BG157" s="194">
        <f t="shared" si="6"/>
        <v>0</v>
      </c>
      <c r="BH157" s="194">
        <f t="shared" si="7"/>
        <v>0</v>
      </c>
      <c r="BI157" s="194">
        <f t="shared" si="8"/>
        <v>0</v>
      </c>
      <c r="BJ157" s="15" t="s">
        <v>81</v>
      </c>
      <c r="BK157" s="194">
        <f t="shared" si="9"/>
        <v>0</v>
      </c>
      <c r="BL157" s="15" t="s">
        <v>153</v>
      </c>
      <c r="BM157" s="193" t="s">
        <v>219</v>
      </c>
    </row>
    <row r="158" spans="1:65" s="2" customFormat="1" ht="24.2" customHeight="1">
      <c r="A158" s="32"/>
      <c r="B158" s="33"/>
      <c r="C158" s="181" t="s">
        <v>220</v>
      </c>
      <c r="D158" s="181" t="s">
        <v>121</v>
      </c>
      <c r="E158" s="182" t="s">
        <v>221</v>
      </c>
      <c r="F158" s="183" t="s">
        <v>222</v>
      </c>
      <c r="G158" s="184" t="s">
        <v>203</v>
      </c>
      <c r="H158" s="185">
        <v>6</v>
      </c>
      <c r="I158" s="186"/>
      <c r="J158" s="187">
        <f t="shared" si="0"/>
        <v>0</v>
      </c>
      <c r="K158" s="188"/>
      <c r="L158" s="37"/>
      <c r="M158" s="189" t="s">
        <v>1</v>
      </c>
      <c r="N158" s="190" t="s">
        <v>38</v>
      </c>
      <c r="O158" s="69"/>
      <c r="P158" s="191">
        <f t="shared" si="1"/>
        <v>0</v>
      </c>
      <c r="Q158" s="191">
        <v>0.002</v>
      </c>
      <c r="R158" s="191">
        <f t="shared" si="2"/>
        <v>0.012</v>
      </c>
      <c r="S158" s="191">
        <v>0</v>
      </c>
      <c r="T158" s="192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3" t="s">
        <v>153</v>
      </c>
      <c r="AT158" s="193" t="s">
        <v>121</v>
      </c>
      <c r="AU158" s="193" t="s">
        <v>83</v>
      </c>
      <c r="AY158" s="15" t="s">
        <v>118</v>
      </c>
      <c r="BE158" s="194">
        <f t="shared" si="4"/>
        <v>0</v>
      </c>
      <c r="BF158" s="194">
        <f t="shared" si="5"/>
        <v>0</v>
      </c>
      <c r="BG158" s="194">
        <f t="shared" si="6"/>
        <v>0</v>
      </c>
      <c r="BH158" s="194">
        <f t="shared" si="7"/>
        <v>0</v>
      </c>
      <c r="BI158" s="194">
        <f t="shared" si="8"/>
        <v>0</v>
      </c>
      <c r="BJ158" s="15" t="s">
        <v>81</v>
      </c>
      <c r="BK158" s="194">
        <f t="shared" si="9"/>
        <v>0</v>
      </c>
      <c r="BL158" s="15" t="s">
        <v>153</v>
      </c>
      <c r="BM158" s="193" t="s">
        <v>223</v>
      </c>
    </row>
    <row r="159" spans="1:65" s="2" customFormat="1" ht="24.2" customHeight="1">
      <c r="A159" s="32"/>
      <c r="B159" s="33"/>
      <c r="C159" s="181" t="s">
        <v>224</v>
      </c>
      <c r="D159" s="181" t="s">
        <v>121</v>
      </c>
      <c r="E159" s="182" t="s">
        <v>225</v>
      </c>
      <c r="F159" s="183" t="s">
        <v>226</v>
      </c>
      <c r="G159" s="184" t="s">
        <v>131</v>
      </c>
      <c r="H159" s="185">
        <v>0.574</v>
      </c>
      <c r="I159" s="186"/>
      <c r="J159" s="187">
        <f t="shared" si="0"/>
        <v>0</v>
      </c>
      <c r="K159" s="188"/>
      <c r="L159" s="37"/>
      <c r="M159" s="189" t="s">
        <v>1</v>
      </c>
      <c r="N159" s="190" t="s">
        <v>38</v>
      </c>
      <c r="O159" s="69"/>
      <c r="P159" s="191">
        <f t="shared" si="1"/>
        <v>0</v>
      </c>
      <c r="Q159" s="191">
        <v>0</v>
      </c>
      <c r="R159" s="191">
        <f t="shared" si="2"/>
        <v>0</v>
      </c>
      <c r="S159" s="191">
        <v>0</v>
      </c>
      <c r="T159" s="192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3" t="s">
        <v>153</v>
      </c>
      <c r="AT159" s="193" t="s">
        <v>121</v>
      </c>
      <c r="AU159" s="193" t="s">
        <v>83</v>
      </c>
      <c r="AY159" s="15" t="s">
        <v>118</v>
      </c>
      <c r="BE159" s="194">
        <f t="shared" si="4"/>
        <v>0</v>
      </c>
      <c r="BF159" s="194">
        <f t="shared" si="5"/>
        <v>0</v>
      </c>
      <c r="BG159" s="194">
        <f t="shared" si="6"/>
        <v>0</v>
      </c>
      <c r="BH159" s="194">
        <f t="shared" si="7"/>
        <v>0</v>
      </c>
      <c r="BI159" s="194">
        <f t="shared" si="8"/>
        <v>0</v>
      </c>
      <c r="BJ159" s="15" t="s">
        <v>81</v>
      </c>
      <c r="BK159" s="194">
        <f t="shared" si="9"/>
        <v>0</v>
      </c>
      <c r="BL159" s="15" t="s">
        <v>153</v>
      </c>
      <c r="BM159" s="193" t="s">
        <v>227</v>
      </c>
    </row>
    <row r="160" spans="1:65" s="2" customFormat="1" ht="24.2" customHeight="1">
      <c r="A160" s="32"/>
      <c r="B160" s="33"/>
      <c r="C160" s="181" t="s">
        <v>228</v>
      </c>
      <c r="D160" s="181" t="s">
        <v>121</v>
      </c>
      <c r="E160" s="182" t="s">
        <v>229</v>
      </c>
      <c r="F160" s="183" t="s">
        <v>230</v>
      </c>
      <c r="G160" s="184" t="s">
        <v>131</v>
      </c>
      <c r="H160" s="185">
        <v>0.574</v>
      </c>
      <c r="I160" s="186"/>
      <c r="J160" s="187">
        <f t="shared" si="0"/>
        <v>0</v>
      </c>
      <c r="K160" s="188"/>
      <c r="L160" s="37"/>
      <c r="M160" s="189" t="s">
        <v>1</v>
      </c>
      <c r="N160" s="190" t="s">
        <v>38</v>
      </c>
      <c r="O160" s="69"/>
      <c r="P160" s="191">
        <f t="shared" si="1"/>
        <v>0</v>
      </c>
      <c r="Q160" s="191">
        <v>0</v>
      </c>
      <c r="R160" s="191">
        <f t="shared" si="2"/>
        <v>0</v>
      </c>
      <c r="S160" s="191">
        <v>0</v>
      </c>
      <c r="T160" s="192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3" t="s">
        <v>153</v>
      </c>
      <c r="AT160" s="193" t="s">
        <v>121</v>
      </c>
      <c r="AU160" s="193" t="s">
        <v>83</v>
      </c>
      <c r="AY160" s="15" t="s">
        <v>118</v>
      </c>
      <c r="BE160" s="194">
        <f t="shared" si="4"/>
        <v>0</v>
      </c>
      <c r="BF160" s="194">
        <f t="shared" si="5"/>
        <v>0</v>
      </c>
      <c r="BG160" s="194">
        <f t="shared" si="6"/>
        <v>0</v>
      </c>
      <c r="BH160" s="194">
        <f t="shared" si="7"/>
        <v>0</v>
      </c>
      <c r="BI160" s="194">
        <f t="shared" si="8"/>
        <v>0</v>
      </c>
      <c r="BJ160" s="15" t="s">
        <v>81</v>
      </c>
      <c r="BK160" s="194">
        <f t="shared" si="9"/>
        <v>0</v>
      </c>
      <c r="BL160" s="15" t="s">
        <v>153</v>
      </c>
      <c r="BM160" s="193" t="s">
        <v>231</v>
      </c>
    </row>
    <row r="161" spans="1:65" s="2" customFormat="1" ht="24.2" customHeight="1">
      <c r="A161" s="32"/>
      <c r="B161" s="33"/>
      <c r="C161" s="181" t="s">
        <v>232</v>
      </c>
      <c r="D161" s="181" t="s">
        <v>121</v>
      </c>
      <c r="E161" s="182" t="s">
        <v>233</v>
      </c>
      <c r="F161" s="183" t="s">
        <v>234</v>
      </c>
      <c r="G161" s="184" t="s">
        <v>131</v>
      </c>
      <c r="H161" s="185">
        <v>0.574</v>
      </c>
      <c r="I161" s="186"/>
      <c r="J161" s="187">
        <f t="shared" si="0"/>
        <v>0</v>
      </c>
      <c r="K161" s="188"/>
      <c r="L161" s="37"/>
      <c r="M161" s="189" t="s">
        <v>1</v>
      </c>
      <c r="N161" s="190" t="s">
        <v>38</v>
      </c>
      <c r="O161" s="69"/>
      <c r="P161" s="191">
        <f t="shared" si="1"/>
        <v>0</v>
      </c>
      <c r="Q161" s="191">
        <v>0</v>
      </c>
      <c r="R161" s="191">
        <f t="shared" si="2"/>
        <v>0</v>
      </c>
      <c r="S161" s="191">
        <v>0</v>
      </c>
      <c r="T161" s="192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3" t="s">
        <v>153</v>
      </c>
      <c r="AT161" s="193" t="s">
        <v>121</v>
      </c>
      <c r="AU161" s="193" t="s">
        <v>83</v>
      </c>
      <c r="AY161" s="15" t="s">
        <v>118</v>
      </c>
      <c r="BE161" s="194">
        <f t="shared" si="4"/>
        <v>0</v>
      </c>
      <c r="BF161" s="194">
        <f t="shared" si="5"/>
        <v>0</v>
      </c>
      <c r="BG161" s="194">
        <f t="shared" si="6"/>
        <v>0</v>
      </c>
      <c r="BH161" s="194">
        <f t="shared" si="7"/>
        <v>0</v>
      </c>
      <c r="BI161" s="194">
        <f t="shared" si="8"/>
        <v>0</v>
      </c>
      <c r="BJ161" s="15" t="s">
        <v>81</v>
      </c>
      <c r="BK161" s="194">
        <f t="shared" si="9"/>
        <v>0</v>
      </c>
      <c r="BL161" s="15" t="s">
        <v>153</v>
      </c>
      <c r="BM161" s="193" t="s">
        <v>235</v>
      </c>
    </row>
    <row r="162" spans="2:63" s="12" customFormat="1" ht="22.9" customHeight="1">
      <c r="B162" s="165"/>
      <c r="C162" s="166"/>
      <c r="D162" s="167" t="s">
        <v>72</v>
      </c>
      <c r="E162" s="179" t="s">
        <v>236</v>
      </c>
      <c r="F162" s="179" t="s">
        <v>237</v>
      </c>
      <c r="G162" s="166"/>
      <c r="H162" s="166"/>
      <c r="I162" s="169"/>
      <c r="J162" s="180">
        <f>BK162</f>
        <v>0</v>
      </c>
      <c r="K162" s="166"/>
      <c r="L162" s="171"/>
      <c r="M162" s="172"/>
      <c r="N162" s="173"/>
      <c r="O162" s="173"/>
      <c r="P162" s="174">
        <f>SUM(P163:P173)</f>
        <v>0</v>
      </c>
      <c r="Q162" s="173"/>
      <c r="R162" s="174">
        <f>SUM(R163:R173)</f>
        <v>0.01656</v>
      </c>
      <c r="S162" s="173"/>
      <c r="T162" s="175">
        <f>SUM(T163:T173)</f>
        <v>6.38688</v>
      </c>
      <c r="AR162" s="176" t="s">
        <v>83</v>
      </c>
      <c r="AT162" s="177" t="s">
        <v>72</v>
      </c>
      <c r="AU162" s="177" t="s">
        <v>81</v>
      </c>
      <c r="AY162" s="176" t="s">
        <v>118</v>
      </c>
      <c r="BK162" s="178">
        <f>SUM(BK163:BK173)</f>
        <v>0</v>
      </c>
    </row>
    <row r="163" spans="1:65" s="2" customFormat="1" ht="24.2" customHeight="1">
      <c r="A163" s="32"/>
      <c r="B163" s="33"/>
      <c r="C163" s="181" t="s">
        <v>238</v>
      </c>
      <c r="D163" s="181" t="s">
        <v>121</v>
      </c>
      <c r="E163" s="182" t="s">
        <v>239</v>
      </c>
      <c r="F163" s="183" t="s">
        <v>240</v>
      </c>
      <c r="G163" s="184" t="s">
        <v>124</v>
      </c>
      <c r="H163" s="185">
        <v>96</v>
      </c>
      <c r="I163" s="186"/>
      <c r="J163" s="187">
        <f>ROUND(I163*H163,2)</f>
        <v>0</v>
      </c>
      <c r="K163" s="188"/>
      <c r="L163" s="37"/>
      <c r="M163" s="189" t="s">
        <v>1</v>
      </c>
      <c r="N163" s="190" t="s">
        <v>38</v>
      </c>
      <c r="O163" s="69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3" t="s">
        <v>153</v>
      </c>
      <c r="AT163" s="193" t="s">
        <v>121</v>
      </c>
      <c r="AU163" s="193" t="s">
        <v>83</v>
      </c>
      <c r="AY163" s="15" t="s">
        <v>118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5" t="s">
        <v>81</v>
      </c>
      <c r="BK163" s="194">
        <f>ROUND(I163*H163,2)</f>
        <v>0</v>
      </c>
      <c r="BL163" s="15" t="s">
        <v>153</v>
      </c>
      <c r="BM163" s="193" t="s">
        <v>241</v>
      </c>
    </row>
    <row r="164" spans="1:65" s="2" customFormat="1" ht="16.5" customHeight="1">
      <c r="A164" s="32"/>
      <c r="B164" s="33"/>
      <c r="C164" s="206" t="s">
        <v>242</v>
      </c>
      <c r="D164" s="206" t="s">
        <v>156</v>
      </c>
      <c r="E164" s="207" t="s">
        <v>243</v>
      </c>
      <c r="F164" s="208" t="s">
        <v>244</v>
      </c>
      <c r="G164" s="209" t="s">
        <v>203</v>
      </c>
      <c r="H164" s="210">
        <v>0</v>
      </c>
      <c r="I164" s="211"/>
      <c r="J164" s="212">
        <f>ROUND(I164*H164,2)</f>
        <v>0</v>
      </c>
      <c r="K164" s="213"/>
      <c r="L164" s="214"/>
      <c r="M164" s="215" t="s">
        <v>1</v>
      </c>
      <c r="N164" s="216" t="s">
        <v>38</v>
      </c>
      <c r="O164" s="69"/>
      <c r="P164" s="191">
        <f>O164*H164</f>
        <v>0</v>
      </c>
      <c r="Q164" s="191">
        <v>0.0017</v>
      </c>
      <c r="R164" s="191">
        <f>Q164*H164</f>
        <v>0</v>
      </c>
      <c r="S164" s="191">
        <v>0</v>
      </c>
      <c r="T164" s="19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3" t="s">
        <v>160</v>
      </c>
      <c r="AT164" s="193" t="s">
        <v>156</v>
      </c>
      <c r="AU164" s="193" t="s">
        <v>83</v>
      </c>
      <c r="AY164" s="15" t="s">
        <v>118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5" t="s">
        <v>81</v>
      </c>
      <c r="BK164" s="194">
        <f>ROUND(I164*H164,2)</f>
        <v>0</v>
      </c>
      <c r="BL164" s="15" t="s">
        <v>153</v>
      </c>
      <c r="BM164" s="193" t="s">
        <v>245</v>
      </c>
    </row>
    <row r="165" spans="2:51" s="13" customFormat="1" ht="11.25">
      <c r="B165" s="195"/>
      <c r="C165" s="196"/>
      <c r="D165" s="197" t="s">
        <v>140</v>
      </c>
      <c r="E165" s="196"/>
      <c r="F165" s="198" t="s">
        <v>246</v>
      </c>
      <c r="G165" s="196"/>
      <c r="H165" s="199">
        <v>0</v>
      </c>
      <c r="I165" s="200"/>
      <c r="J165" s="196"/>
      <c r="K165" s="196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140</v>
      </c>
      <c r="AU165" s="205" t="s">
        <v>83</v>
      </c>
      <c r="AV165" s="13" t="s">
        <v>83</v>
      </c>
      <c r="AW165" s="13" t="s">
        <v>4</v>
      </c>
      <c r="AX165" s="13" t="s">
        <v>81</v>
      </c>
      <c r="AY165" s="205" t="s">
        <v>118</v>
      </c>
    </row>
    <row r="166" spans="1:65" s="2" customFormat="1" ht="24.2" customHeight="1">
      <c r="A166" s="32"/>
      <c r="B166" s="33"/>
      <c r="C166" s="181" t="s">
        <v>247</v>
      </c>
      <c r="D166" s="181" t="s">
        <v>121</v>
      </c>
      <c r="E166" s="182" t="s">
        <v>248</v>
      </c>
      <c r="F166" s="183" t="s">
        <v>249</v>
      </c>
      <c r="G166" s="184" t="s">
        <v>124</v>
      </c>
      <c r="H166" s="185">
        <v>96</v>
      </c>
      <c r="I166" s="186"/>
      <c r="J166" s="187">
        <f>ROUND(I166*H166,2)</f>
        <v>0</v>
      </c>
      <c r="K166" s="188"/>
      <c r="L166" s="37"/>
      <c r="M166" s="189" t="s">
        <v>1</v>
      </c>
      <c r="N166" s="190" t="s">
        <v>38</v>
      </c>
      <c r="O166" s="69"/>
      <c r="P166" s="191">
        <f>O166*H166</f>
        <v>0</v>
      </c>
      <c r="Q166" s="191">
        <v>0</v>
      </c>
      <c r="R166" s="191">
        <f>Q166*H166</f>
        <v>0</v>
      </c>
      <c r="S166" s="191">
        <v>0.0664</v>
      </c>
      <c r="T166" s="192">
        <f>S166*H166</f>
        <v>6.3744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3" t="s">
        <v>153</v>
      </c>
      <c r="AT166" s="193" t="s">
        <v>121</v>
      </c>
      <c r="AU166" s="193" t="s">
        <v>83</v>
      </c>
      <c r="AY166" s="15" t="s">
        <v>118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5" t="s">
        <v>81</v>
      </c>
      <c r="BK166" s="194">
        <f>ROUND(I166*H166,2)</f>
        <v>0</v>
      </c>
      <c r="BL166" s="15" t="s">
        <v>153</v>
      </c>
      <c r="BM166" s="193" t="s">
        <v>250</v>
      </c>
    </row>
    <row r="167" spans="1:65" s="2" customFormat="1" ht="24.2" customHeight="1">
      <c r="A167" s="32"/>
      <c r="B167" s="33"/>
      <c r="C167" s="181" t="s">
        <v>251</v>
      </c>
      <c r="D167" s="181" t="s">
        <v>121</v>
      </c>
      <c r="E167" s="182" t="s">
        <v>252</v>
      </c>
      <c r="F167" s="183" t="s">
        <v>253</v>
      </c>
      <c r="G167" s="184" t="s">
        <v>166</v>
      </c>
      <c r="H167" s="185">
        <v>96</v>
      </c>
      <c r="I167" s="186"/>
      <c r="J167" s="187">
        <f>ROUND(I167*H167,2)</f>
        <v>0</v>
      </c>
      <c r="K167" s="188"/>
      <c r="L167" s="37"/>
      <c r="M167" s="189" t="s">
        <v>1</v>
      </c>
      <c r="N167" s="190" t="s">
        <v>38</v>
      </c>
      <c r="O167" s="69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3" t="s">
        <v>153</v>
      </c>
      <c r="AT167" s="193" t="s">
        <v>121</v>
      </c>
      <c r="AU167" s="193" t="s">
        <v>83</v>
      </c>
      <c r="AY167" s="15" t="s">
        <v>118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5" t="s">
        <v>81</v>
      </c>
      <c r="BK167" s="194">
        <f>ROUND(I167*H167,2)</f>
        <v>0</v>
      </c>
      <c r="BL167" s="15" t="s">
        <v>153</v>
      </c>
      <c r="BM167" s="193" t="s">
        <v>254</v>
      </c>
    </row>
    <row r="168" spans="1:65" s="2" customFormat="1" ht="37.9" customHeight="1">
      <c r="A168" s="32"/>
      <c r="B168" s="33"/>
      <c r="C168" s="206" t="s">
        <v>255</v>
      </c>
      <c r="D168" s="206" t="s">
        <v>156</v>
      </c>
      <c r="E168" s="207" t="s">
        <v>256</v>
      </c>
      <c r="F168" s="208" t="s">
        <v>257</v>
      </c>
      <c r="G168" s="209" t="s">
        <v>124</v>
      </c>
      <c r="H168" s="210">
        <v>110.4</v>
      </c>
      <c r="I168" s="211"/>
      <c r="J168" s="212">
        <f>ROUND(I168*H168,2)</f>
        <v>0</v>
      </c>
      <c r="K168" s="213"/>
      <c r="L168" s="214"/>
      <c r="M168" s="215" t="s">
        <v>1</v>
      </c>
      <c r="N168" s="216" t="s">
        <v>38</v>
      </c>
      <c r="O168" s="69"/>
      <c r="P168" s="191">
        <f>O168*H168</f>
        <v>0</v>
      </c>
      <c r="Q168" s="191">
        <v>0.00015</v>
      </c>
      <c r="R168" s="191">
        <f>Q168*H168</f>
        <v>0.01656</v>
      </c>
      <c r="S168" s="191">
        <v>0</v>
      </c>
      <c r="T168" s="19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3" t="s">
        <v>160</v>
      </c>
      <c r="AT168" s="193" t="s">
        <v>156</v>
      </c>
      <c r="AU168" s="193" t="s">
        <v>83</v>
      </c>
      <c r="AY168" s="15" t="s">
        <v>118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5" t="s">
        <v>81</v>
      </c>
      <c r="BK168" s="194">
        <f>ROUND(I168*H168,2)</f>
        <v>0</v>
      </c>
      <c r="BL168" s="15" t="s">
        <v>153</v>
      </c>
      <c r="BM168" s="193" t="s">
        <v>258</v>
      </c>
    </row>
    <row r="169" spans="2:51" s="13" customFormat="1" ht="11.25">
      <c r="B169" s="195"/>
      <c r="C169" s="196"/>
      <c r="D169" s="197" t="s">
        <v>140</v>
      </c>
      <c r="E169" s="196"/>
      <c r="F169" s="198" t="s">
        <v>259</v>
      </c>
      <c r="G169" s="196"/>
      <c r="H169" s="199">
        <v>110.4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140</v>
      </c>
      <c r="AU169" s="205" t="s">
        <v>83</v>
      </c>
      <c r="AV169" s="13" t="s">
        <v>83</v>
      </c>
      <c r="AW169" s="13" t="s">
        <v>4</v>
      </c>
      <c r="AX169" s="13" t="s">
        <v>81</v>
      </c>
      <c r="AY169" s="205" t="s">
        <v>118</v>
      </c>
    </row>
    <row r="170" spans="1:65" s="2" customFormat="1" ht="24.2" customHeight="1">
      <c r="A170" s="32"/>
      <c r="B170" s="33"/>
      <c r="C170" s="181" t="s">
        <v>260</v>
      </c>
      <c r="D170" s="181" t="s">
        <v>121</v>
      </c>
      <c r="E170" s="182" t="s">
        <v>261</v>
      </c>
      <c r="F170" s="183" t="s">
        <v>262</v>
      </c>
      <c r="G170" s="184" t="s">
        <v>124</v>
      </c>
      <c r="H170" s="185">
        <v>96</v>
      </c>
      <c r="I170" s="186"/>
      <c r="J170" s="187">
        <f>ROUND(I170*H170,2)</f>
        <v>0</v>
      </c>
      <c r="K170" s="188"/>
      <c r="L170" s="37"/>
      <c r="M170" s="189" t="s">
        <v>1</v>
      </c>
      <c r="N170" s="190" t="s">
        <v>38</v>
      </c>
      <c r="O170" s="69"/>
      <c r="P170" s="191">
        <f>O170*H170</f>
        <v>0</v>
      </c>
      <c r="Q170" s="191">
        <v>0</v>
      </c>
      <c r="R170" s="191">
        <f>Q170*H170</f>
        <v>0</v>
      </c>
      <c r="S170" s="191">
        <v>0.00013</v>
      </c>
      <c r="T170" s="192">
        <f>S170*H170</f>
        <v>0.012479999999999998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3" t="s">
        <v>153</v>
      </c>
      <c r="AT170" s="193" t="s">
        <v>121</v>
      </c>
      <c r="AU170" s="193" t="s">
        <v>83</v>
      </c>
      <c r="AY170" s="15" t="s">
        <v>118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5" t="s">
        <v>81</v>
      </c>
      <c r="BK170" s="194">
        <f>ROUND(I170*H170,2)</f>
        <v>0</v>
      </c>
      <c r="BL170" s="15" t="s">
        <v>153</v>
      </c>
      <c r="BM170" s="193" t="s">
        <v>263</v>
      </c>
    </row>
    <row r="171" spans="1:65" s="2" customFormat="1" ht="24.2" customHeight="1">
      <c r="A171" s="32"/>
      <c r="B171" s="33"/>
      <c r="C171" s="181" t="s">
        <v>160</v>
      </c>
      <c r="D171" s="181" t="s">
        <v>121</v>
      </c>
      <c r="E171" s="182" t="s">
        <v>264</v>
      </c>
      <c r="F171" s="183" t="s">
        <v>265</v>
      </c>
      <c r="G171" s="184" t="s">
        <v>131</v>
      </c>
      <c r="H171" s="185">
        <v>0.017</v>
      </c>
      <c r="I171" s="186"/>
      <c r="J171" s="187">
        <f>ROUND(I171*H171,2)</f>
        <v>0</v>
      </c>
      <c r="K171" s="188"/>
      <c r="L171" s="37"/>
      <c r="M171" s="189" t="s">
        <v>1</v>
      </c>
      <c r="N171" s="190" t="s">
        <v>38</v>
      </c>
      <c r="O171" s="69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3" t="s">
        <v>153</v>
      </c>
      <c r="AT171" s="193" t="s">
        <v>121</v>
      </c>
      <c r="AU171" s="193" t="s">
        <v>83</v>
      </c>
      <c r="AY171" s="15" t="s">
        <v>118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5" t="s">
        <v>81</v>
      </c>
      <c r="BK171" s="194">
        <f>ROUND(I171*H171,2)</f>
        <v>0</v>
      </c>
      <c r="BL171" s="15" t="s">
        <v>153</v>
      </c>
      <c r="BM171" s="193" t="s">
        <v>266</v>
      </c>
    </row>
    <row r="172" spans="1:65" s="2" customFormat="1" ht="24.2" customHeight="1">
      <c r="A172" s="32"/>
      <c r="B172" s="33"/>
      <c r="C172" s="181" t="s">
        <v>267</v>
      </c>
      <c r="D172" s="181" t="s">
        <v>121</v>
      </c>
      <c r="E172" s="182" t="s">
        <v>268</v>
      </c>
      <c r="F172" s="183" t="s">
        <v>269</v>
      </c>
      <c r="G172" s="184" t="s">
        <v>131</v>
      </c>
      <c r="H172" s="185">
        <v>0.017</v>
      </c>
      <c r="I172" s="186"/>
      <c r="J172" s="187">
        <f>ROUND(I172*H172,2)</f>
        <v>0</v>
      </c>
      <c r="K172" s="188"/>
      <c r="L172" s="37"/>
      <c r="M172" s="189" t="s">
        <v>1</v>
      </c>
      <c r="N172" s="190" t="s">
        <v>38</v>
      </c>
      <c r="O172" s="69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3" t="s">
        <v>153</v>
      </c>
      <c r="AT172" s="193" t="s">
        <v>121</v>
      </c>
      <c r="AU172" s="193" t="s">
        <v>83</v>
      </c>
      <c r="AY172" s="15" t="s">
        <v>118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5" t="s">
        <v>81</v>
      </c>
      <c r="BK172" s="194">
        <f>ROUND(I172*H172,2)</f>
        <v>0</v>
      </c>
      <c r="BL172" s="15" t="s">
        <v>153</v>
      </c>
      <c r="BM172" s="193" t="s">
        <v>270</v>
      </c>
    </row>
    <row r="173" spans="1:65" s="2" customFormat="1" ht="24.2" customHeight="1">
      <c r="A173" s="32"/>
      <c r="B173" s="33"/>
      <c r="C173" s="181" t="s">
        <v>271</v>
      </c>
      <c r="D173" s="181" t="s">
        <v>121</v>
      </c>
      <c r="E173" s="182" t="s">
        <v>272</v>
      </c>
      <c r="F173" s="183" t="s">
        <v>273</v>
      </c>
      <c r="G173" s="184" t="s">
        <v>131</v>
      </c>
      <c r="H173" s="185">
        <v>0.017</v>
      </c>
      <c r="I173" s="186"/>
      <c r="J173" s="187">
        <f>ROUND(I173*H173,2)</f>
        <v>0</v>
      </c>
      <c r="K173" s="188"/>
      <c r="L173" s="37"/>
      <c r="M173" s="189" t="s">
        <v>1</v>
      </c>
      <c r="N173" s="190" t="s">
        <v>38</v>
      </c>
      <c r="O173" s="69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3" t="s">
        <v>153</v>
      </c>
      <c r="AT173" s="193" t="s">
        <v>121</v>
      </c>
      <c r="AU173" s="193" t="s">
        <v>83</v>
      </c>
      <c r="AY173" s="15" t="s">
        <v>118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5" t="s">
        <v>81</v>
      </c>
      <c r="BK173" s="194">
        <f>ROUND(I173*H173,2)</f>
        <v>0</v>
      </c>
      <c r="BL173" s="15" t="s">
        <v>153</v>
      </c>
      <c r="BM173" s="193" t="s">
        <v>274</v>
      </c>
    </row>
    <row r="174" spans="2:63" s="12" customFormat="1" ht="25.9" customHeight="1">
      <c r="B174" s="165"/>
      <c r="C174" s="166"/>
      <c r="D174" s="167" t="s">
        <v>72</v>
      </c>
      <c r="E174" s="168" t="s">
        <v>275</v>
      </c>
      <c r="F174" s="168" t="s">
        <v>276</v>
      </c>
      <c r="G174" s="166"/>
      <c r="H174" s="166"/>
      <c r="I174" s="169"/>
      <c r="J174" s="170">
        <f>BK174</f>
        <v>0</v>
      </c>
      <c r="K174" s="166"/>
      <c r="L174" s="171"/>
      <c r="M174" s="172"/>
      <c r="N174" s="173"/>
      <c r="O174" s="173"/>
      <c r="P174" s="174">
        <f>P175+P177+P179</f>
        <v>0</v>
      </c>
      <c r="Q174" s="173"/>
      <c r="R174" s="174">
        <f>R175+R177+R179</f>
        <v>0</v>
      </c>
      <c r="S174" s="173"/>
      <c r="T174" s="175">
        <f>T175+T177+T179</f>
        <v>0</v>
      </c>
      <c r="AR174" s="176" t="s">
        <v>142</v>
      </c>
      <c r="AT174" s="177" t="s">
        <v>72</v>
      </c>
      <c r="AU174" s="177" t="s">
        <v>73</v>
      </c>
      <c r="AY174" s="176" t="s">
        <v>118</v>
      </c>
      <c r="BK174" s="178">
        <f>BK175+BK177+BK179</f>
        <v>0</v>
      </c>
    </row>
    <row r="175" spans="2:63" s="12" customFormat="1" ht="22.9" customHeight="1">
      <c r="B175" s="165"/>
      <c r="C175" s="166"/>
      <c r="D175" s="167" t="s">
        <v>72</v>
      </c>
      <c r="E175" s="179" t="s">
        <v>277</v>
      </c>
      <c r="F175" s="179" t="s">
        <v>278</v>
      </c>
      <c r="G175" s="166"/>
      <c r="H175" s="166"/>
      <c r="I175" s="169"/>
      <c r="J175" s="180">
        <f>BK175</f>
        <v>0</v>
      </c>
      <c r="K175" s="166"/>
      <c r="L175" s="171"/>
      <c r="M175" s="172"/>
      <c r="N175" s="173"/>
      <c r="O175" s="173"/>
      <c r="P175" s="174">
        <f>P176</f>
        <v>0</v>
      </c>
      <c r="Q175" s="173"/>
      <c r="R175" s="174">
        <f>R176</f>
        <v>0</v>
      </c>
      <c r="S175" s="173"/>
      <c r="T175" s="175">
        <f>T176</f>
        <v>0</v>
      </c>
      <c r="AR175" s="176" t="s">
        <v>142</v>
      </c>
      <c r="AT175" s="177" t="s">
        <v>72</v>
      </c>
      <c r="AU175" s="177" t="s">
        <v>81</v>
      </c>
      <c r="AY175" s="176" t="s">
        <v>118</v>
      </c>
      <c r="BK175" s="178">
        <f>BK176</f>
        <v>0</v>
      </c>
    </row>
    <row r="176" spans="1:65" s="2" customFormat="1" ht="16.5" customHeight="1">
      <c r="A176" s="32"/>
      <c r="B176" s="33"/>
      <c r="C176" s="181" t="s">
        <v>279</v>
      </c>
      <c r="D176" s="181" t="s">
        <v>121</v>
      </c>
      <c r="E176" s="182" t="s">
        <v>280</v>
      </c>
      <c r="F176" s="183" t="s">
        <v>278</v>
      </c>
      <c r="G176" s="184" t="s">
        <v>294</v>
      </c>
      <c r="H176" s="273">
        <v>1</v>
      </c>
      <c r="I176" s="186"/>
      <c r="J176" s="187">
        <f>ROUND(I176*H176,2)</f>
        <v>0</v>
      </c>
      <c r="K176" s="188"/>
      <c r="L176" s="37"/>
      <c r="M176" s="189" t="s">
        <v>1</v>
      </c>
      <c r="N176" s="190" t="s">
        <v>38</v>
      </c>
      <c r="O176" s="69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3" t="s">
        <v>281</v>
      </c>
      <c r="AT176" s="193" t="s">
        <v>121</v>
      </c>
      <c r="AU176" s="193" t="s">
        <v>83</v>
      </c>
      <c r="AY176" s="15" t="s">
        <v>118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5" t="s">
        <v>81</v>
      </c>
      <c r="BK176" s="194">
        <f>ROUND(I176*H176,2)</f>
        <v>0</v>
      </c>
      <c r="BL176" s="15" t="s">
        <v>281</v>
      </c>
      <c r="BM176" s="193" t="s">
        <v>282</v>
      </c>
    </row>
    <row r="177" spans="2:63" s="12" customFormat="1" ht="22.9" customHeight="1">
      <c r="B177" s="165"/>
      <c r="C177" s="166"/>
      <c r="D177" s="167" t="s">
        <v>72</v>
      </c>
      <c r="E177" s="179" t="s">
        <v>283</v>
      </c>
      <c r="F177" s="179" t="s">
        <v>284</v>
      </c>
      <c r="G177" s="166"/>
      <c r="H177" s="166"/>
      <c r="I177" s="169"/>
      <c r="J177" s="180">
        <f>BK177</f>
        <v>0</v>
      </c>
      <c r="K177" s="166"/>
      <c r="L177" s="171"/>
      <c r="M177" s="172"/>
      <c r="N177" s="173"/>
      <c r="O177" s="173"/>
      <c r="P177" s="174">
        <f>P178</f>
        <v>0</v>
      </c>
      <c r="Q177" s="173"/>
      <c r="R177" s="174">
        <f>R178</f>
        <v>0</v>
      </c>
      <c r="S177" s="173"/>
      <c r="T177" s="175">
        <f>T178</f>
        <v>0</v>
      </c>
      <c r="AR177" s="176" t="s">
        <v>142</v>
      </c>
      <c r="AT177" s="177" t="s">
        <v>72</v>
      </c>
      <c r="AU177" s="177" t="s">
        <v>81</v>
      </c>
      <c r="AY177" s="176" t="s">
        <v>118</v>
      </c>
      <c r="BK177" s="178">
        <f>BK178</f>
        <v>0</v>
      </c>
    </row>
    <row r="178" spans="1:65" s="2" customFormat="1" ht="16.5" customHeight="1">
      <c r="A178" s="32"/>
      <c r="B178" s="33"/>
      <c r="C178" s="181" t="s">
        <v>285</v>
      </c>
      <c r="D178" s="181" t="s">
        <v>121</v>
      </c>
      <c r="E178" s="182" t="s">
        <v>286</v>
      </c>
      <c r="F178" s="183" t="s">
        <v>284</v>
      </c>
      <c r="G178" s="184" t="s">
        <v>294</v>
      </c>
      <c r="H178" s="273">
        <v>1</v>
      </c>
      <c r="I178" s="186"/>
      <c r="J178" s="187">
        <f>ROUND(I178*H178,2)</f>
        <v>0</v>
      </c>
      <c r="K178" s="188"/>
      <c r="L178" s="37"/>
      <c r="M178" s="189" t="s">
        <v>1</v>
      </c>
      <c r="N178" s="190" t="s">
        <v>38</v>
      </c>
      <c r="O178" s="69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3" t="s">
        <v>281</v>
      </c>
      <c r="AT178" s="193" t="s">
        <v>121</v>
      </c>
      <c r="AU178" s="193" t="s">
        <v>83</v>
      </c>
      <c r="AY178" s="15" t="s">
        <v>118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5" t="s">
        <v>81</v>
      </c>
      <c r="BK178" s="194">
        <f>ROUND(I178*H178,2)</f>
        <v>0</v>
      </c>
      <c r="BL178" s="15" t="s">
        <v>281</v>
      </c>
      <c r="BM178" s="193" t="s">
        <v>287</v>
      </c>
    </row>
    <row r="179" spans="2:63" s="12" customFormat="1" ht="22.9" customHeight="1">
      <c r="B179" s="165"/>
      <c r="C179" s="166"/>
      <c r="D179" s="167" t="s">
        <v>72</v>
      </c>
      <c r="E179" s="179" t="s">
        <v>288</v>
      </c>
      <c r="F179" s="179" t="s">
        <v>289</v>
      </c>
      <c r="G179" s="166"/>
      <c r="H179" s="166"/>
      <c r="I179" s="169"/>
      <c r="J179" s="180">
        <f>BK179</f>
        <v>0</v>
      </c>
      <c r="K179" s="166"/>
      <c r="L179" s="171"/>
      <c r="M179" s="172"/>
      <c r="N179" s="173"/>
      <c r="O179" s="173"/>
      <c r="P179" s="174">
        <f>P180</f>
        <v>0</v>
      </c>
      <c r="Q179" s="173"/>
      <c r="R179" s="174">
        <f>R180</f>
        <v>0</v>
      </c>
      <c r="S179" s="173"/>
      <c r="T179" s="175">
        <f>T180</f>
        <v>0</v>
      </c>
      <c r="AR179" s="176" t="s">
        <v>142</v>
      </c>
      <c r="AT179" s="177" t="s">
        <v>72</v>
      </c>
      <c r="AU179" s="177" t="s">
        <v>81</v>
      </c>
      <c r="AY179" s="176" t="s">
        <v>118</v>
      </c>
      <c r="BK179" s="178">
        <f>BK180</f>
        <v>0</v>
      </c>
    </row>
    <row r="180" spans="1:65" s="2" customFormat="1" ht="16.5" customHeight="1">
      <c r="A180" s="32"/>
      <c r="B180" s="33"/>
      <c r="C180" s="181" t="s">
        <v>290</v>
      </c>
      <c r="D180" s="181" t="s">
        <v>121</v>
      </c>
      <c r="E180" s="182" t="s">
        <v>291</v>
      </c>
      <c r="F180" s="183" t="s">
        <v>289</v>
      </c>
      <c r="G180" s="184" t="s">
        <v>294</v>
      </c>
      <c r="H180" s="273">
        <v>1</v>
      </c>
      <c r="I180" s="186"/>
      <c r="J180" s="187">
        <f>ROUND(I180*H180,2)</f>
        <v>0</v>
      </c>
      <c r="K180" s="188"/>
      <c r="L180" s="37"/>
      <c r="M180" s="217" t="s">
        <v>1</v>
      </c>
      <c r="N180" s="218" t="s">
        <v>38</v>
      </c>
      <c r="O180" s="219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93" t="s">
        <v>281</v>
      </c>
      <c r="AT180" s="193" t="s">
        <v>121</v>
      </c>
      <c r="AU180" s="193" t="s">
        <v>83</v>
      </c>
      <c r="AY180" s="15" t="s">
        <v>118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5" t="s">
        <v>81</v>
      </c>
      <c r="BK180" s="194">
        <f>ROUND(I180*H180,2)</f>
        <v>0</v>
      </c>
      <c r="BL180" s="15" t="s">
        <v>281</v>
      </c>
      <c r="BM180" s="193" t="s">
        <v>292</v>
      </c>
    </row>
    <row r="181" spans="1:31" s="2" customFormat="1" ht="6.95" customHeight="1">
      <c r="A181" s="32"/>
      <c r="B181" s="52"/>
      <c r="C181" s="53"/>
      <c r="D181" s="53"/>
      <c r="E181" s="53"/>
      <c r="F181" s="53"/>
      <c r="G181" s="53"/>
      <c r="H181" s="53"/>
      <c r="I181" s="53"/>
      <c r="J181" s="53"/>
      <c r="K181" s="53"/>
      <c r="L181" s="37"/>
      <c r="M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</sheetData>
  <sheetProtection algorithmName="SHA-512" hashValue="h07bpIpDZFBi9TUAkKmIIiMuDwpmib2PbtaRCvPiQ4KSCKne5C1AETy59+MNK//uoUVY0yhl6S/Riz+oszerrQ==" saltValue="ZGFBqcSrXJ8GoNZ1/suiKA==" spinCount="100000" sheet="1" objects="1" scenarios="1" formatColumns="0" formatRows="0" autoFilter="0"/>
  <autoFilter ref="C126:K18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2024-02-21T09:05:45Z</dcterms:created>
  <dcterms:modified xsi:type="dcterms:W3CDTF">2024-02-21T09:08:00Z</dcterms:modified>
  <cp:category/>
  <cp:version/>
  <cp:contentType/>
  <cp:contentStatus/>
</cp:coreProperties>
</file>