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Smid\Honza\Investice\IN-OPRAVY-Havárie-Objednávky Domsys\ZŠ Alžírská-Červ.vrch\2020\Venkovní žaluzie\Sibre\"/>
    </mc:Choice>
  </mc:AlternateContent>
  <bookViews>
    <workbookView xWindow="360" yWindow="600" windowWidth="19815" windowHeight="7365" firstSheet="1" activeTab="1"/>
  </bookViews>
  <sheets>
    <sheet name="Rekapitulace stavby" sheetId="1" state="veryHidden" r:id="rId1"/>
    <sheet name="zaluzie - Zastínění učebe..." sheetId="2" r:id="rId2"/>
    <sheet name="el" sheetId="3" r:id="rId3"/>
  </sheets>
  <definedNames>
    <definedName name="_xlnm._FilterDatabase" localSheetId="1" hidden="1">'zaluzie - Zastínění učebe...'!$C$140:$K$181</definedName>
    <definedName name="_xlnm.Print_Titles" localSheetId="0">'Rekapitulace stavby'!$92:$92</definedName>
    <definedName name="_xlnm.Print_Titles" localSheetId="1">'zaluzie - Zastínění učebe...'!$140:$140</definedName>
    <definedName name="_xlnm.Print_Area" localSheetId="2">el!$A$1:$N$55</definedName>
    <definedName name="_xlnm.Print_Area" localSheetId="0">'Rekapitulace stavby'!$D$4:$AO$76,'Rekapitulace stavby'!$C$82:$AQ$96</definedName>
    <definedName name="_xlnm.Print_Area" localSheetId="1">'zaluzie - Zastínění učebe...'!$C$4:$J$76,'zaluzie - Zastínění učebe...'!$C$82:$J$122,'zaluzie - Zastínění učebe...'!$C$128:$K$181</definedName>
  </definedNames>
  <calcPr calcId="152511"/>
</workbook>
</file>

<file path=xl/calcChain.xml><?xml version="1.0" encoding="utf-8"?>
<calcChain xmlns="http://schemas.openxmlformats.org/spreadsheetml/2006/main">
  <c r="J144" i="2" l="1"/>
  <c r="J147" i="2" l="1"/>
  <c r="J146" i="2"/>
  <c r="N44" i="3"/>
  <c r="M43" i="3"/>
  <c r="M11" i="3" l="1"/>
  <c r="N13" i="3" s="1"/>
  <c r="N49" i="3" s="1"/>
  <c r="M14" i="3"/>
  <c r="M15" i="3"/>
  <c r="M16" i="3"/>
  <c r="M17" i="3"/>
  <c r="M18" i="3"/>
  <c r="M19" i="3"/>
  <c r="M25" i="3"/>
  <c r="M26" i="3"/>
  <c r="M27" i="3"/>
  <c r="M28" i="3"/>
  <c r="M29" i="3"/>
  <c r="M36" i="3"/>
  <c r="M37" i="3"/>
  <c r="M38" i="3"/>
  <c r="M39" i="3"/>
  <c r="N52" i="3" l="1"/>
  <c r="N32" i="3"/>
  <c r="N51" i="3" s="1"/>
  <c r="N20" i="3"/>
  <c r="N48" i="3" s="1"/>
  <c r="N55" i="3" l="1"/>
  <c r="I171" i="2" s="1"/>
  <c r="J39" i="2" l="1"/>
  <c r="J38" i="2"/>
  <c r="AY95" i="1" s="1"/>
  <c r="J37" i="2"/>
  <c r="AX95" i="1" s="1"/>
  <c r="BI181" i="2"/>
  <c r="BH181" i="2"/>
  <c r="BG181" i="2"/>
  <c r="BF181" i="2"/>
  <c r="T181" i="2"/>
  <c r="T180" i="2" s="1"/>
  <c r="R181" i="2"/>
  <c r="R180" i="2"/>
  <c r="P181" i="2"/>
  <c r="P180" i="2" s="1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T175" i="2" s="1"/>
  <c r="R176" i="2"/>
  <c r="R175" i="2"/>
  <c r="P176" i="2"/>
  <c r="P175" i="2" s="1"/>
  <c r="BI174" i="2"/>
  <c r="BH174" i="2"/>
  <c r="BG174" i="2"/>
  <c r="BF174" i="2"/>
  <c r="T174" i="2"/>
  <c r="T173" i="2" s="1"/>
  <c r="R174" i="2"/>
  <c r="R173" i="2" s="1"/>
  <c r="P174" i="2"/>
  <c r="P173" i="2"/>
  <c r="BI171" i="2"/>
  <c r="BH171" i="2"/>
  <c r="BG171" i="2"/>
  <c r="BF171" i="2"/>
  <c r="T171" i="2"/>
  <c r="T170" i="2" s="1"/>
  <c r="T169" i="2" s="1"/>
  <c r="R171" i="2"/>
  <c r="R170" i="2" s="1"/>
  <c r="R169" i="2" s="1"/>
  <c r="P171" i="2"/>
  <c r="P170" i="2"/>
  <c r="P169" i="2" s="1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T152" i="2" s="1"/>
  <c r="R153" i="2"/>
  <c r="R152" i="2" s="1"/>
  <c r="P153" i="2"/>
  <c r="P152" i="2" s="1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T143" i="2" s="1"/>
  <c r="R144" i="2"/>
  <c r="R143" i="2" s="1"/>
  <c r="P144" i="2"/>
  <c r="P143" i="2"/>
  <c r="J138" i="2"/>
  <c r="J137" i="2"/>
  <c r="F137" i="2"/>
  <c r="F135" i="2"/>
  <c r="E133" i="2"/>
  <c r="BI120" i="2"/>
  <c r="BH120" i="2"/>
  <c r="BG120" i="2"/>
  <c r="BF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J92" i="2"/>
  <c r="J91" i="2"/>
  <c r="F91" i="2"/>
  <c r="F89" i="2"/>
  <c r="E87" i="2"/>
  <c r="J18" i="2"/>
  <c r="E18" i="2"/>
  <c r="F138" i="2" s="1"/>
  <c r="J17" i="2"/>
  <c r="J12" i="2"/>
  <c r="J89" i="2" s="1"/>
  <c r="E7" i="2"/>
  <c r="E131" i="2" s="1"/>
  <c r="L90" i="1"/>
  <c r="AM90" i="1"/>
  <c r="AM89" i="1"/>
  <c r="L89" i="1"/>
  <c r="AM87" i="1"/>
  <c r="L87" i="1"/>
  <c r="L85" i="1"/>
  <c r="L84" i="1"/>
  <c r="BK181" i="2"/>
  <c r="J181" i="2"/>
  <c r="BK179" i="2"/>
  <c r="BK178" i="2"/>
  <c r="J176" i="2"/>
  <c r="J174" i="2"/>
  <c r="BK171" i="2"/>
  <c r="J167" i="2"/>
  <c r="BK166" i="2"/>
  <c r="J164" i="2"/>
  <c r="BK162" i="2"/>
  <c r="J160" i="2"/>
  <c r="J158" i="2"/>
  <c r="J157" i="2"/>
  <c r="J156" i="2"/>
  <c r="J153" i="2"/>
  <c r="BK150" i="2"/>
  <c r="BK149" i="2"/>
  <c r="J179" i="2"/>
  <c r="J178" i="2"/>
  <c r="BK176" i="2"/>
  <c r="BK174" i="2"/>
  <c r="J171" i="2"/>
  <c r="BK168" i="2"/>
  <c r="J168" i="2"/>
  <c r="BK167" i="2"/>
  <c r="J166" i="2"/>
  <c r="BK164" i="2"/>
  <c r="J162" i="2"/>
  <c r="BK160" i="2"/>
  <c r="BK158" i="2"/>
  <c r="BK157" i="2"/>
  <c r="BK156" i="2"/>
  <c r="BK153" i="2"/>
  <c r="J150" i="2"/>
  <c r="J149" i="2"/>
  <c r="BK147" i="2"/>
  <c r="BK146" i="2"/>
  <c r="BK144" i="2"/>
  <c r="AS94" i="1"/>
  <c r="R155" i="2" l="1"/>
  <c r="BK145" i="2"/>
  <c r="J145" i="2" s="1"/>
  <c r="J99" i="2" s="1"/>
  <c r="P145" i="2"/>
  <c r="P142" i="2" s="1"/>
  <c r="R145" i="2"/>
  <c r="R142" i="2"/>
  <c r="T145" i="2"/>
  <c r="T142" i="2" s="1"/>
  <c r="BK155" i="2"/>
  <c r="J155" i="2" s="1"/>
  <c r="J102" i="2" s="1"/>
  <c r="P155" i="2"/>
  <c r="T155" i="2"/>
  <c r="BK159" i="2"/>
  <c r="J159" i="2"/>
  <c r="J103" i="2" s="1"/>
  <c r="P159" i="2"/>
  <c r="R159" i="2"/>
  <c r="T159" i="2"/>
  <c r="BK163" i="2"/>
  <c r="J163" i="2" s="1"/>
  <c r="J104" i="2" s="1"/>
  <c r="P163" i="2"/>
  <c r="R163" i="2"/>
  <c r="T163" i="2"/>
  <c r="BK177" i="2"/>
  <c r="J177" i="2" s="1"/>
  <c r="J110" i="2" s="1"/>
  <c r="P177" i="2"/>
  <c r="P172" i="2" s="1"/>
  <c r="R177" i="2"/>
  <c r="R172" i="2" s="1"/>
  <c r="T177" i="2"/>
  <c r="T172" i="2" s="1"/>
  <c r="E85" i="2"/>
  <c r="F92" i="2"/>
  <c r="J135" i="2"/>
  <c r="BE146" i="2"/>
  <c r="BE147" i="2"/>
  <c r="BE156" i="2"/>
  <c r="BE157" i="2"/>
  <c r="BE166" i="2"/>
  <c r="BE174" i="2"/>
  <c r="BE178" i="2"/>
  <c r="BE144" i="2"/>
  <c r="BE149" i="2"/>
  <c r="BE150" i="2"/>
  <c r="BE153" i="2"/>
  <c r="BE158" i="2"/>
  <c r="BE160" i="2"/>
  <c r="BE162" i="2"/>
  <c r="BE164" i="2"/>
  <c r="BE167" i="2"/>
  <c r="BE168" i="2"/>
  <c r="BE171" i="2"/>
  <c r="BE176" i="2"/>
  <c r="BE179" i="2"/>
  <c r="BE181" i="2"/>
  <c r="BK143" i="2"/>
  <c r="J143" i="2" s="1"/>
  <c r="J98" i="2" s="1"/>
  <c r="BK152" i="2"/>
  <c r="J152" i="2"/>
  <c r="J100" i="2" s="1"/>
  <c r="BK170" i="2"/>
  <c r="J170" i="2" s="1"/>
  <c r="J106" i="2" s="1"/>
  <c r="BK173" i="2"/>
  <c r="J173" i="2" s="1"/>
  <c r="J108" i="2" s="1"/>
  <c r="BK175" i="2"/>
  <c r="J175" i="2" s="1"/>
  <c r="J109" i="2" s="1"/>
  <c r="BK180" i="2"/>
  <c r="J180" i="2" s="1"/>
  <c r="J111" i="2" s="1"/>
  <c r="J36" i="2"/>
  <c r="AW95" i="1" s="1"/>
  <c r="F38" i="2"/>
  <c r="BC95" i="1" s="1"/>
  <c r="BC94" i="1" s="1"/>
  <c r="W32" i="1" s="1"/>
  <c r="F36" i="2"/>
  <c r="BA95" i="1" s="1"/>
  <c r="BA94" i="1" s="1"/>
  <c r="W30" i="1" s="1"/>
  <c r="F37" i="2"/>
  <c r="BB95" i="1" s="1"/>
  <c r="BB94" i="1" s="1"/>
  <c r="W31" i="1" s="1"/>
  <c r="F39" i="2"/>
  <c r="BD95" i="1" s="1"/>
  <c r="BD94" i="1" s="1"/>
  <c r="W33" i="1" s="1"/>
  <c r="T154" i="2" l="1"/>
  <c r="T141" i="2" s="1"/>
  <c r="P154" i="2"/>
  <c r="P141" i="2" s="1"/>
  <c r="AU95" i="1" s="1"/>
  <c r="AU94" i="1" s="1"/>
  <c r="R154" i="2"/>
  <c r="R141" i="2" s="1"/>
  <c r="BK142" i="2"/>
  <c r="J142" i="2" s="1"/>
  <c r="J97" i="2" s="1"/>
  <c r="BK154" i="2"/>
  <c r="J154" i="2" s="1"/>
  <c r="J101" i="2" s="1"/>
  <c r="BK169" i="2"/>
  <c r="J169" i="2" s="1"/>
  <c r="J105" i="2" s="1"/>
  <c r="BK172" i="2"/>
  <c r="J172" i="2" s="1"/>
  <c r="J107" i="2" s="1"/>
  <c r="AX94" i="1"/>
  <c r="AY94" i="1"/>
  <c r="AW94" i="1"/>
  <c r="AK30" i="1" s="1"/>
  <c r="BK141" i="2" l="1"/>
  <c r="J141" i="2" s="1"/>
  <c r="J96" i="2" s="1"/>
  <c r="J30" i="2" l="1"/>
  <c r="J120" i="2" l="1"/>
  <c r="J114" i="2" s="1"/>
  <c r="J31" i="2" s="1"/>
  <c r="J32" i="2" s="1"/>
  <c r="AG95" i="1" s="1"/>
  <c r="BE120" i="2" l="1"/>
  <c r="J35" i="2" s="1"/>
  <c r="AV95" i="1" s="1"/>
  <c r="AT95" i="1" s="1"/>
  <c r="AG94" i="1"/>
  <c r="AK26" i="1" s="1"/>
  <c r="J122" i="2"/>
  <c r="J41" i="2" l="1"/>
  <c r="AN95" i="1"/>
  <c r="F35" i="2"/>
  <c r="AZ95" i="1" s="1"/>
  <c r="AZ94" i="1" s="1"/>
  <c r="W29" i="1" s="1"/>
  <c r="AV94" i="1" l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<sst xmlns="http://schemas.openxmlformats.org/spreadsheetml/2006/main" count="816" uniqueCount="307">
  <si>
    <t>Export Komplet</t>
  </si>
  <si>
    <t/>
  </si>
  <si>
    <t>2.0</t>
  </si>
  <si>
    <t>False</t>
  </si>
  <si>
    <t>{097ad5f8-5b31-4aca-9e05-1e79e4b1426e}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</si>
  <si>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</si>
  <si>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</si>
  <si>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</si>
  <si>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</si>
  <si>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</si>
  <si>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</si>
  <si>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</si>
  <si>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</si>
  <si>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</si>
  <si>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zsmscervenyvrch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</si>
  <si>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</si>
  <si>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</si>
  <si>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ZŠ+MŠ Červený vrch</t>
  </si>
  <si>
    <t>KSO:</t>
  </si>
  <si>
    <t>CC-CZ:</t>
  </si>
  <si>
    <t>Místo:</t>
  </si>
  <si>
    <t>Alžírská 680/26.P6-Vokovice</t>
  </si>
  <si>
    <t>Datum:</t>
  </si>
  <si>
    <t>28. 5. 2020</t>
  </si>
  <si>
    <t>Zadavatel:</t>
  </si>
  <si>
    <t>IČ:</t>
  </si>
  <si>
    <t>MČ Praha 6,Čs.armády 601/23,v zast.Sneo</t>
  </si>
  <si>
    <t>DIČ:</t>
  </si>
  <si>
    <t>Uchazeč:</t>
  </si>
  <si>
    <t>Vyplň údaj</t>
  </si>
  <si>
    <t>Projektant:</t>
  </si>
  <si>
    <t>ing.R.Krýza</t>
  </si>
  <si>
    <t>True</t>
  </si>
  <si>
    <t>Zpracovatel:</t>
  </si>
  <si>
    <t>ing.I.Prágrová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</si>
  <si>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</si>
  <si>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</si>
  <si>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</si>
  <si>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</si>
  <si>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</si>
  <si>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</si>
  <si>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</si>
  <si>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</si>
  <si>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</si>
  <si>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</si>
  <si>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</si>
  <si>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</si>
  <si>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</si>
  <si>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</si>
  <si>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</si>
  <si>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</si>
  <si>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</si>
  <si>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</si>
  <si>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</si>
  <si>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</si>
  <si>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</si>
  <si>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</si>
  <si>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</si>
  <si>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</si>
  <si>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</si>
  <si>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</si>
  <si>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</si>
  <si>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</si>
  <si>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</si>
  <si>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</si>
  <si>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</si>
  <si>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</si>
  <si>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</si>
  <si>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</si>
  <si>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</si>
  <si>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</si>
  <si>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</si>
  <si>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</si>
  <si>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</si>
  <si>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</si>
  <si>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</si>
  <si>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</si>
  <si>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</si>
  <si>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</si>
  <si>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</si>
  <si>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</si>
  <si>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zaluzie</t>
  </si>
  <si>
    <t>Zastínění učeben venkovními žaluziemi</t>
  </si>
  <si>
    <t>STA</t>
  </si>
  <si>
    <t>1</t>
  </si>
  <si>
    <t>{b90d5f5e-b93a-418e-a526-bffc6892f456}</t>
  </si>
  <si>
    <t>2</t>
  </si>
  <si>
    <t>KRYCÍ LIST SOUPISU PRACÍ</t>
  </si>
  <si>
    <t>Objekt:</t>
  </si>
  <si>
    <t>zaluzie - Zastínění učeben venkovními žaluziemi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</si>
  <si>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</si>
  <si>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</si>
  <si>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</si>
  <si>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</si>
  <si>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</si>
  <si>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</si>
  <si>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</si>
  <si>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</si>
  <si>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</si>
  <si>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</si>
  <si>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</si>
  <si>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</si>
  <si>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- silnoproud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</si>
  <si>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</si>
  <si>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</si>
  <si>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</si>
  <si>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</si>
  <si>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</si>
  <si>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</si>
  <si>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</si>
  <si>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</si>
  <si>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</si>
  <si>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</si>
  <si>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</si>
  <si>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</si>
  <si>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</si>
  <si>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</si>
  <si>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</si>
  <si>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</si>
  <si>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</si>
  <si>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</si>
  <si>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</si>
  <si>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</si>
  <si>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</si>
  <si>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</si>
  <si>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</si>
  <si>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</si>
  <si>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</si>
  <si>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</si>
  <si>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</si>
  <si>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</si>
  <si>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</si>
  <si>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</si>
  <si>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</si>
  <si>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</si>
  <si>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</si>
  <si>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</si>
  <si>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</si>
  <si>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</si>
  <si>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</si>
  <si>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</si>
  <si>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612345212</t>
  </si>
  <si>
    <t>Sádrová hladká omítka malých ploch do 0,25 m2 na stěnách</t>
  </si>
  <si>
    <t>kus</t>
  </si>
  <si>
    <t>4</t>
  </si>
  <si>
    <t>1812646748</t>
  </si>
  <si>
    <t>9</t>
  </si>
  <si>
    <t>Ostatní konstrukce a práce, bourání</t>
  </si>
  <si>
    <t>9461121231</t>
  </si>
  <si>
    <t>Montáž pojízdných věží trubkových/dílcových š do 1,6 m dl do 3,2 m v do 15 m</t>
  </si>
  <si>
    <t>-1622315269</t>
  </si>
  <si>
    <t>3</t>
  </si>
  <si>
    <t>946112223</t>
  </si>
  <si>
    <t>Příplatek k pojízdným věžím š do 1,6 m dl do 3,2 m v do 15 m za první a ZKD den použití</t>
  </si>
  <si>
    <t>1742006772</t>
  </si>
  <si>
    <t>VV</t>
  </si>
  <si>
    <t>"předpoklad"14</t>
  </si>
  <si>
    <t>946112823</t>
  </si>
  <si>
    <t>Demontáž pojízdných věží trubkových/dílcových š do 1,6 m dl do 3,2 m v do 15 m</t>
  </si>
  <si>
    <t>1157588015</t>
  </si>
  <si>
    <t>5</t>
  </si>
  <si>
    <t>952902021</t>
  </si>
  <si>
    <t>Čištění budov zametení hladkých podlah</t>
  </si>
  <si>
    <t>m2</t>
  </si>
  <si>
    <t>1690334178</t>
  </si>
  <si>
    <t>"odhad"480</t>
  </si>
  <si>
    <t>998</t>
  </si>
  <si>
    <t>Přesun hmot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</si>
  <si>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</si>
  <si>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</si>
  <si>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t</t>
  </si>
  <si>
    <t>1325217091</t>
  </si>
  <si>
    <t>PSV</t>
  </si>
  <si>
    <t>Práce a dodávky PSV</t>
  </si>
  <si>
    <t>741</t>
  </si>
  <si>
    <t>Elektroinstalace - silnoproud</t>
  </si>
  <si>
    <t>7</t>
  </si>
  <si>
    <t>741311004</t>
  </si>
  <si>
    <t>Montáž čidlo  nástěnné se zapojením vodičů</t>
  </si>
  <si>
    <t>16</t>
  </si>
  <si>
    <t>-563118653</t>
  </si>
  <si>
    <t>8</t>
  </si>
  <si>
    <t>M</t>
  </si>
  <si>
    <t>341100R</t>
  </si>
  <si>
    <t>senzor na vítr RTS</t>
  </si>
  <si>
    <t>32</t>
  </si>
  <si>
    <t>-290869591</t>
  </si>
  <si>
    <t>998741203</t>
  </si>
  <si>
    <t>Přesun hmot procentní pro silnoproud v objektech v do 24 m</t>
  </si>
  <si>
    <t>%</t>
  </si>
  <si>
    <t>-47651573</t>
  </si>
  <si>
    <t>784</t>
  </si>
  <si>
    <t>Dokončovací práce - malby a tapety</t>
  </si>
  <si>
    <t>10</t>
  </si>
  <si>
    <t>784211101</t>
  </si>
  <si>
    <t>Dvojnásobné bílé malby ze směsí za mokra výborně otěruvzdorných v místnostech výšky do 3,80 m</t>
  </si>
  <si>
    <t>-972932795</t>
  </si>
  <si>
    <t>"opravy"24*0,25</t>
  </si>
  <si>
    <t>11</t>
  </si>
  <si>
    <t>784211151</t>
  </si>
  <si>
    <t>Příplatek k cenám 2x maleb ze směsí za mokra otěruvzdorných za barevnou malbu tónovanou přípravky</t>
  </si>
  <si>
    <t>-86952862</t>
  </si>
  <si>
    <t>786</t>
  </si>
  <si>
    <t>Dokončovací práce - čalounické úpravy</t>
  </si>
  <si>
    <t>12</t>
  </si>
  <si>
    <t>Montáž lamelové žaluzie venkovní pro okna plastová vč.vodícich lišt a krycího kastlíku</t>
  </si>
  <si>
    <t>1071928482</t>
  </si>
  <si>
    <t>72*2,3*2,3</t>
  </si>
  <si>
    <t>13</t>
  </si>
  <si>
    <t>553120R</t>
  </si>
  <si>
    <t>o1 venkovní hliníková lamelová žaluzie pro okno 2300x2300mm Z93 s těsnící gumou ,vč,všech doplňků a kotevních prvků,viz CRV_DPS_D.1.1_600_00_ tabulka ostatních výrobků</t>
  </si>
  <si>
    <t>-2041759420</t>
  </si>
  <si>
    <t>14</t>
  </si>
  <si>
    <t>553123R</t>
  </si>
  <si>
    <t>o1 5-kanálkový ovladač viz DPS_D.1.1_600_00_ tabulka ostatních výrobků</t>
  </si>
  <si>
    <t>951551970</t>
  </si>
  <si>
    <t>998786203</t>
  </si>
  <si>
    <t>Přesun hmot procentní pro čalounické úpravy v objektech v do 24 m</t>
  </si>
  <si>
    <t>2042177249</t>
  </si>
  <si>
    <t>Práce a dodávky M</t>
  </si>
  <si>
    <t>21-M</t>
  </si>
  <si>
    <t>Elektromontáže</t>
  </si>
  <si>
    <t>21100</t>
  </si>
  <si>
    <t>elektroinstalace</t>
  </si>
  <si>
    <t>komplet</t>
  </si>
  <si>
    <t>64</t>
  </si>
  <si>
    <t>-1778623905</t>
  </si>
  <si>
    <t>Vedlejší rozpočtové náklady</t>
  </si>
  <si>
    <t>VRN3</t>
  </si>
  <si>
    <t>17</t>
  </si>
  <si>
    <t>030001000</t>
  </si>
  <si>
    <t>1024</t>
  </si>
  <si>
    <t>1938730880</t>
  </si>
  <si>
    <t>VRN4</t>
  </si>
  <si>
    <t>Inženýrská činnost</t>
  </si>
  <si>
    <t>18</t>
  </si>
  <si>
    <t>045002000</t>
  </si>
  <si>
    <t>Kompletační a koordinační činnost</t>
  </si>
  <si>
    <t>-1781947041</t>
  </si>
  <si>
    <t>VRN6</t>
  </si>
  <si>
    <t>19</t>
  </si>
  <si>
    <t>060001000</t>
  </si>
  <si>
    <t>-1693731537</t>
  </si>
  <si>
    <t>20</t>
  </si>
  <si>
    <t>065002000</t>
  </si>
  <si>
    <t>Mimostaveništní doprava materiálů</t>
  </si>
  <si>
    <t>585361932</t>
  </si>
  <si>
    <t>VRN7</t>
  </si>
  <si>
    <t>070001000</t>
  </si>
  <si>
    <t>-1108466918</t>
  </si>
  <si>
    <t>Rekapitulace celkem</t>
  </si>
  <si>
    <t xml:space="preserve"> Podružný materiál 5,00%</t>
  </si>
  <si>
    <t>MATERIÁL</t>
  </si>
  <si>
    <t>Revize, DSPS, zkoušky  -  MONTÁŽ</t>
  </si>
  <si>
    <t xml:space="preserve">   Podíl přidružených výkonů 4,80% z C21M a navázaného materiálu</t>
  </si>
  <si>
    <t>C21M - Elektromontáže  -  DEMONTÁŽ</t>
  </si>
  <si>
    <t>C21M - Elektromontáže  -  MONTÁŽ</t>
  </si>
  <si>
    <t>UPRAVENÉ ROZPOČTOVÉ NÁKLADY</t>
  </si>
  <si>
    <t>Rekapitulace</t>
  </si>
  <si>
    <t>materiál celkem</t>
  </si>
  <si>
    <t xml:space="preserve"> </t>
  </si>
  <si>
    <t>prořez 5%</t>
  </si>
  <si>
    <t>m</t>
  </si>
  <si>
    <t>CYKY 3Bx2.5mm2 (CYKY 3J2.5)</t>
  </si>
  <si>
    <t>33916</t>
  </si>
  <si>
    <t>lišta vkládací 40mm</t>
  </si>
  <si>
    <t>30016</t>
  </si>
  <si>
    <t>ks</t>
  </si>
  <si>
    <t>hmoždinka HM6</t>
  </si>
  <si>
    <t>05150</t>
  </si>
  <si>
    <t>krabice KO 68</t>
  </si>
  <si>
    <t>00302</t>
  </si>
  <si>
    <t>Celkem [Kč]</t>
  </si>
  <si>
    <t>Jedn.</t>
  </si>
  <si>
    <t>Cena/jedn. [Kč]</t>
  </si>
  <si>
    <t>Popis položky</t>
  </si>
  <si>
    <t>Číslo pol.</t>
  </si>
  <si>
    <t>celkem</t>
  </si>
  <si>
    <t>revize</t>
  </si>
  <si>
    <t>kpl</t>
  </si>
  <si>
    <t>Dokumentace skutečného provedení stavby</t>
  </si>
  <si>
    <t>Celk.prohl.el.zaříz.a vyhot.rev.zp.do 50.tis.mont.</t>
  </si>
  <si>
    <t>Sádra, lepidlo</t>
  </si>
  <si>
    <t>Drobný podružný materiá</t>
  </si>
  <si>
    <t>Přesuny hmot do výše 18 m</t>
  </si>
  <si>
    <t>Revize, DSPS, zkoušky</t>
  </si>
  <si>
    <t>montáž celkem</t>
  </si>
  <si>
    <t>vyvrtání otvoru do R=13mm</t>
  </si>
  <si>
    <t>360020581</t>
  </si>
  <si>
    <t>440,00</t>
  </si>
  <si>
    <t>lišta vkládací s víčkem 40mm</t>
  </si>
  <si>
    <t>215012120</t>
  </si>
  <si>
    <t>840,00</t>
  </si>
  <si>
    <t>osazení hmoždinky do cihlového zdiva HM 6</t>
  </si>
  <si>
    <t>211010001</t>
  </si>
  <si>
    <t>730,00</t>
  </si>
  <si>
    <t>CYKY-CYKYm 3Bx2.5mm2 (CYKY 3J2.5) 750V (VU)</t>
  </si>
  <si>
    <t>210810006</t>
  </si>
  <si>
    <t>zásuvka v krabici prostředí obyčejné 10/16A 250V 2P+Z průběžná montáž</t>
  </si>
  <si>
    <t>210111022</t>
  </si>
  <si>
    <t>krabice odbočná s víčkem (1902, KO 68, KU 68) kruhová bez zapojení</t>
  </si>
  <si>
    <t>210010311</t>
  </si>
  <si>
    <t>demontáž celkem</t>
  </si>
  <si>
    <t>C21M - Elektromontáže</t>
  </si>
  <si>
    <t>Žižkova 278, 282 01 Český Brod</t>
  </si>
  <si>
    <r>
      <rPr>
        <b/>
        <sz val="16"/>
        <color rgb="FFFF0000"/>
        <rFont val="Arial"/>
        <family val="2"/>
        <charset val="238"/>
      </rPr>
      <t>SOMMER PROJEKT, s.r.o.</t>
    </r>
  </si>
  <si>
    <t>786627121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</si>
</sst>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#,##0.00%"/>
    <numFmt numFmtId="165" formatCode="dd\.mm\.yyyy"/>
    <numFmt numFmtId="166" formatCode="#,##0.00000"/>
    <numFmt numFmtId="167" formatCode="#,##0.000"/>
    <numFmt numFmtId="168" formatCode="[$-10405]#,##0.00;\-#,##0.00"/>
  </numFmts>
  <fonts count="5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8.25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3"/>
      <name val="Calibri"/>
      <family val="2"/>
      <charset val="238"/>
    </font>
    <font>
      <sz val="11"/>
      <color theme="3"/>
      <name val="Calibri"/>
      <family val="2"/>
      <charset val="238"/>
    </font>
    <font>
      <b/>
      <sz val="12"/>
      <color theme="3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8"/>
      <color rgb="FF969696"/>
      <name val="Arial CE"/>
      <family val="2"/>
    </font>
    <font>
      <sz val="8"/>
      <color rgb="FF003366"/>
      <name val="Arial CE"/>
      <family val="2"/>
    </font>
    <font>
      <sz val="8"/>
      <color rgb="FF505050"/>
      <name val="Arial CE"/>
      <family val="2"/>
    </font>
    <font>
      <i/>
      <sz val="8"/>
      <color rgb="FF0000FF"/>
      <name val="Arial CE"/>
      <family val="2"/>
    </font>
    <font>
      <sz val="8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6" fillId="0" borderId="0" applyNumberFormat="0" applyFill="0" applyBorder="0" applyAlignment="0" applyProtection="0"/>
    <xf numFmtId="0" fontId="37" fillId="0" borderId="0"/>
    <xf numFmtId="43" fontId="53" fillId="0" borderId="0" applyFon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8" fillId="0" borderId="0" xfId="2" applyFont="1" applyFill="1" applyBorder="1"/>
    <xf numFmtId="0" fontId="39" fillId="0" borderId="0" xfId="2" applyFont="1" applyFill="1" applyBorder="1"/>
    <xf numFmtId="168" fontId="39" fillId="0" borderId="0" xfId="2" applyNumberFormat="1" applyFont="1" applyFill="1" applyBorder="1"/>
    <xf numFmtId="168" fontId="38" fillId="0" borderId="0" xfId="2" applyNumberFormat="1" applyFont="1" applyFill="1" applyBorder="1"/>
    <xf numFmtId="0" fontId="40" fillId="0" borderId="0" xfId="2" applyFont="1" applyFill="1" applyBorder="1"/>
    <xf numFmtId="168" fontId="40" fillId="0" borderId="0" xfId="2" applyNumberFormat="1" applyFont="1" applyFill="1" applyBorder="1"/>
    <xf numFmtId="0" fontId="43" fillId="0" borderId="0" xfId="0" applyFont="1" applyFill="1" applyBorder="1"/>
    <xf numFmtId="0" fontId="44" fillId="0" borderId="0" xfId="2" applyFont="1" applyFill="1" applyBorder="1"/>
    <xf numFmtId="0" fontId="45" fillId="0" borderId="0" xfId="2" applyFont="1" applyFill="1" applyBorder="1"/>
    <xf numFmtId="0" fontId="38" fillId="0" borderId="2" xfId="2" applyNumberFormat="1" applyFont="1" applyFill="1" applyBorder="1" applyAlignment="1">
      <alignment vertical="top" wrapText="1"/>
    </xf>
    <xf numFmtId="0" fontId="0" fillId="0" borderId="0" xfId="0" applyFont="1"/>
    <xf numFmtId="0" fontId="0" fillId="0" borderId="2" xfId="0" applyFont="1" applyBorder="1"/>
    <xf numFmtId="0" fontId="49" fillId="0" borderId="0" xfId="0" applyFont="1" applyAlignment="1">
      <alignment horizontal="right" vertical="center"/>
    </xf>
    <xf numFmtId="4" fontId="49" fillId="0" borderId="0" xfId="0" applyNumberFormat="1" applyFont="1" applyAlignment="1">
      <alignment vertical="center"/>
    </xf>
    <xf numFmtId="0" fontId="49" fillId="0" borderId="5" xfId="0" applyFont="1" applyBorder="1" applyAlignment="1">
      <alignment horizontal="center" vertical="center"/>
    </xf>
    <xf numFmtId="0" fontId="50" fillId="0" borderId="20" xfId="0" applyFont="1" applyBorder="1" applyAlignment="1">
      <alignment vertical="center"/>
    </xf>
    <xf numFmtId="0" fontId="0" fillId="5" borderId="17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51" fillId="0" borderId="0" xfId="0" applyFont="1" applyAlignment="1">
      <alignment horizontal="left" vertical="center" wrapText="1"/>
    </xf>
    <xf numFmtId="0" fontId="52" fillId="0" borderId="22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38" fillId="0" borderId="0" xfId="2" applyFont="1" applyFill="1" applyBorder="1"/>
    <xf numFmtId="0" fontId="41" fillId="0" borderId="0" xfId="2" applyNumberFormat="1" applyFont="1" applyFill="1" applyBorder="1" applyAlignment="1">
      <alignment vertical="top" wrapText="1" readingOrder="1"/>
    </xf>
    <xf numFmtId="0" fontId="42" fillId="0" borderId="24" xfId="2" applyNumberFormat="1" applyFont="1" applyFill="1" applyBorder="1" applyAlignment="1">
      <alignment vertical="top" wrapText="1" readingOrder="1"/>
    </xf>
    <xf numFmtId="0" fontId="42" fillId="0" borderId="24" xfId="2" applyNumberFormat="1" applyFont="1" applyFill="1" applyBorder="1" applyAlignment="1">
      <alignment horizontal="right" vertical="top" wrapText="1" readingOrder="1"/>
    </xf>
    <xf numFmtId="0" fontId="41" fillId="0" borderId="23" xfId="2" applyNumberFormat="1" applyFont="1" applyFill="1" applyBorder="1" applyAlignment="1">
      <alignment vertical="top" wrapText="1" readingOrder="1"/>
    </xf>
    <xf numFmtId="0" fontId="42" fillId="0" borderId="24" xfId="2" applyNumberFormat="1" applyFont="1" applyFill="1" applyBorder="1" applyAlignment="1">
      <alignment vertical="center" wrapText="1" readingOrder="1"/>
    </xf>
    <xf numFmtId="0" fontId="42" fillId="0" borderId="24" xfId="2" applyNumberFormat="1" applyFont="1" applyFill="1" applyBorder="1" applyAlignment="1">
      <alignment horizontal="right" vertical="center" wrapText="1" readingOrder="1"/>
    </xf>
    <xf numFmtId="43" fontId="41" fillId="0" borderId="23" xfId="3" applyFont="1" applyFill="1" applyBorder="1" applyAlignment="1">
      <alignment horizontal="right" vertical="center" wrapText="1" readingOrder="1"/>
    </xf>
    <xf numFmtId="0" fontId="41" fillId="0" borderId="23" xfId="2" applyNumberFormat="1" applyFont="1" applyFill="1" applyBorder="1" applyAlignment="1">
      <alignment vertical="center" wrapText="1" readingOrder="1"/>
    </xf>
    <xf numFmtId="43" fontId="40" fillId="0" borderId="0" xfId="3" applyFont="1" applyFill="1" applyBorder="1" applyAlignment="1">
      <alignment vertical="center" readingOrder="1"/>
    </xf>
    <xf numFmtId="0" fontId="40" fillId="0" borderId="0" xfId="2" applyFont="1" applyFill="1" applyBorder="1" applyAlignment="1">
      <alignment vertical="center" readingOrder="1"/>
    </xf>
    <xf numFmtId="168" fontId="40" fillId="0" borderId="0" xfId="2" applyNumberFormat="1" applyFont="1" applyFill="1" applyBorder="1" applyAlignment="1">
      <alignment vertical="center" readingOrder="1"/>
    </xf>
    <xf numFmtId="0" fontId="43" fillId="0" borderId="0" xfId="0" applyFont="1" applyFill="1" applyBorder="1" applyAlignment="1">
      <alignment vertical="center"/>
    </xf>
    <xf numFmtId="0" fontId="40" fillId="0" borderId="0" xfId="2" applyFont="1" applyFill="1" applyBorder="1" applyAlignment="1">
      <alignment vertical="center"/>
    </xf>
    <xf numFmtId="168" fontId="40" fillId="0" borderId="0" xfId="2" applyNumberFormat="1" applyFont="1" applyFill="1" applyBorder="1" applyAlignment="1">
      <alignment vertical="center"/>
    </xf>
    <xf numFmtId="168" fontId="41" fillId="0" borderId="23" xfId="2" applyNumberFormat="1" applyFont="1" applyFill="1" applyBorder="1" applyAlignment="1">
      <alignment horizontal="right" vertical="center" wrapText="1" readingOrder="1"/>
    </xf>
    <xf numFmtId="168" fontId="41" fillId="0" borderId="27" xfId="2" applyNumberFormat="1" applyFont="1" applyFill="1" applyBorder="1" applyAlignment="1">
      <alignment horizontal="right" vertical="top" wrapText="1" readingOrder="1"/>
    </xf>
    <xf numFmtId="0" fontId="41" fillId="0" borderId="28" xfId="2" applyNumberFormat="1" applyFont="1" applyFill="1" applyBorder="1" applyAlignment="1">
      <alignment vertical="top" wrapText="1" readingOrder="1"/>
    </xf>
    <xf numFmtId="43" fontId="41" fillId="0" borderId="0" xfId="3" applyFont="1" applyFill="1" applyBorder="1" applyAlignment="1">
      <alignment horizontal="right" vertical="center" wrapText="1" readingOrder="1"/>
    </xf>
    <xf numFmtId="0" fontId="41" fillId="0" borderId="0" xfId="2" applyNumberFormat="1" applyFont="1" applyFill="1" applyBorder="1" applyAlignment="1">
      <alignment vertical="center" wrapText="1" readingOrder="1"/>
    </xf>
    <xf numFmtId="168" fontId="41" fillId="0" borderId="0" xfId="2" applyNumberFormat="1" applyFont="1" applyFill="1" applyBorder="1" applyAlignment="1">
      <alignment horizontal="right" vertical="center" wrapText="1" readingOrder="1"/>
    </xf>
    <xf numFmtId="0" fontId="38" fillId="0" borderId="0" xfId="2" applyFont="1" applyFill="1" applyBorder="1" applyAlignment="1">
      <alignment vertical="center" readingOrder="1"/>
    </xf>
    <xf numFmtId="4" fontId="22" fillId="5" borderId="0" xfId="0" applyNumberFormat="1" applyFont="1" applyFill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2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0" fillId="5" borderId="18" xfId="0" applyFont="1" applyFill="1" applyBorder="1" applyAlignment="1" applyProtection="1">
      <alignment horizontal="center" vertical="center" wrapText="1"/>
    </xf>
    <xf numFmtId="4" fontId="22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0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167" fontId="20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/>
    <xf numFmtId="167" fontId="9" fillId="0" borderId="0" xfId="0" applyNumberFormat="1" applyFont="1" applyAlignment="1" applyProtection="1">
      <alignment vertical="center"/>
    </xf>
    <xf numFmtId="167" fontId="34" fillId="0" borderId="22" xfId="0" applyNumberFormat="1" applyFont="1" applyBorder="1" applyAlignment="1" applyProtection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8" fillId="0" borderId="0" xfId="2" applyFont="1" applyFill="1" applyBorder="1"/>
    <xf numFmtId="0" fontId="42" fillId="0" borderId="24" xfId="2" applyNumberFormat="1" applyFont="1" applyFill="1" applyBorder="1" applyAlignment="1">
      <alignment vertical="top" wrapText="1" readingOrder="1"/>
    </xf>
    <xf numFmtId="0" fontId="38" fillId="0" borderId="24" xfId="2" applyNumberFormat="1" applyFont="1" applyFill="1" applyBorder="1" applyAlignment="1">
      <alignment vertical="top" wrapText="1"/>
    </xf>
    <xf numFmtId="0" fontId="42" fillId="0" borderId="24" xfId="2" applyNumberFormat="1" applyFont="1" applyFill="1" applyBorder="1" applyAlignment="1">
      <alignment horizontal="right" vertical="top" wrapText="1" readingOrder="1"/>
    </xf>
    <xf numFmtId="0" fontId="48" fillId="0" borderId="0" xfId="2" applyNumberFormat="1" applyFont="1" applyFill="1" applyBorder="1" applyAlignment="1">
      <alignment horizontal="center" vertical="top" wrapText="1" readingOrder="1"/>
    </xf>
    <xf numFmtId="0" fontId="47" fillId="0" borderId="0" xfId="2" applyNumberFormat="1" applyFont="1" applyFill="1" applyBorder="1" applyAlignment="1">
      <alignment horizontal="center" vertical="top" wrapText="1" readingOrder="1"/>
    </xf>
    <xf numFmtId="0" fontId="38" fillId="0" borderId="25" xfId="2" applyNumberFormat="1" applyFont="1" applyFill="1" applyBorder="1" applyAlignment="1">
      <alignment vertical="top" wrapText="1"/>
    </xf>
    <xf numFmtId="0" fontId="41" fillId="0" borderId="26" xfId="2" applyNumberFormat="1" applyFont="1" applyFill="1" applyBorder="1" applyAlignment="1">
      <alignment vertical="top" wrapText="1" readingOrder="1"/>
    </xf>
    <xf numFmtId="0" fontId="38" fillId="0" borderId="27" xfId="2" applyFont="1" applyFill="1" applyBorder="1"/>
    <xf numFmtId="168" fontId="41" fillId="0" borderId="27" xfId="2" applyNumberFormat="1" applyFont="1" applyFill="1" applyBorder="1" applyAlignment="1">
      <alignment horizontal="right" vertical="top" wrapText="1" readingOrder="1"/>
    </xf>
    <xf numFmtId="168" fontId="41" fillId="0" borderId="23" xfId="2" applyNumberFormat="1" applyFont="1" applyFill="1" applyBorder="1" applyAlignment="1">
      <alignment horizontal="right" vertical="center" wrapText="1" readingOrder="1"/>
    </xf>
    <xf numFmtId="0" fontId="38" fillId="0" borderId="23" xfId="2" applyFont="1" applyFill="1" applyBorder="1" applyAlignment="1">
      <alignment vertical="center"/>
    </xf>
    <xf numFmtId="0" fontId="41" fillId="0" borderId="23" xfId="2" applyNumberFormat="1" applyFont="1" applyFill="1" applyBorder="1" applyAlignment="1">
      <alignment vertical="top" wrapText="1" readingOrder="1"/>
    </xf>
    <xf numFmtId="0" fontId="38" fillId="0" borderId="23" xfId="2" applyFont="1" applyFill="1" applyBorder="1"/>
    <xf numFmtId="4" fontId="20" fillId="3" borderId="23" xfId="0" applyNumberFormat="1" applyFont="1" applyFill="1" applyBorder="1" applyAlignment="1" applyProtection="1">
      <alignment horizontal="right" vertical="center"/>
      <protection locked="0"/>
    </xf>
    <xf numFmtId="0" fontId="42" fillId="0" borderId="24" xfId="2" applyNumberFormat="1" applyFont="1" applyFill="1" applyBorder="1" applyAlignment="1">
      <alignment vertical="center" wrapText="1" readingOrder="1"/>
    </xf>
    <xf numFmtId="0" fontId="42" fillId="0" borderId="24" xfId="2" applyNumberFormat="1" applyFont="1" applyFill="1" applyBorder="1" applyAlignment="1">
      <alignment horizontal="right" vertical="center" wrapText="1" readingOrder="1"/>
    </xf>
    <xf numFmtId="0" fontId="38" fillId="0" borderId="23" xfId="2" applyFont="1" applyFill="1" applyBorder="1" applyAlignment="1">
      <alignment vertical="center" readingOrder="1"/>
    </xf>
    <xf numFmtId="0" fontId="46" fillId="0" borderId="0" xfId="0" applyNumberFormat="1" applyFont="1" applyFill="1" applyBorder="1" applyAlignment="1">
      <alignment horizontal="center" vertical="top" wrapText="1" readingOrder="1"/>
    </xf>
    <xf numFmtId="0" fontId="45" fillId="0" borderId="0" xfId="0" applyFont="1" applyFill="1" applyBorder="1"/>
    <xf numFmtId="0" fontId="38" fillId="0" borderId="24" xfId="2" applyNumberFormat="1" applyFont="1" applyFill="1" applyBorder="1" applyAlignment="1">
      <alignment vertical="center" wrapText="1"/>
    </xf>
  </cellXfs>
  <cellStyles count="4">
    <cellStyle name="Čárka" xfId="3" builtinId="3"/>
    <cellStyle name="Hypertextový odkaz" xfId="1" builtinId="8"/>
    <cellStyle name="Normal 2" xfId="2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 x14ac:dyDescent="0.2">
      <c r="AR2" s="280" t="s">
        <v>5</v>
      </c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 x14ac:dyDescent="0.2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 x14ac:dyDescent="0.2">
      <c r="B5" s="18"/>
      <c r="D5" s="22" t="s">
        <v>13</v>
      </c>
      <c r="K5" s="266" t="s">
        <v>14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R5" s="18"/>
      <c r="BE5" s="263" t="s">
        <v>15</v>
      </c>
      <c r="BS5" s="15" t="s">
        <v>6</v>
      </c>
    </row>
    <row r="6" spans="1:74" s="1" customFormat="1" ht="36.950000000000003" customHeight="1" x14ac:dyDescent="0.2">
      <c r="B6" s="18"/>
      <c r="D6" s="24" t="s">
        <v>16</v>
      </c>
      <c r="K6" s="268" t="s">
        <v>17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R6" s="18"/>
      <c r="BE6" s="264"/>
      <c r="BS6" s="15" t="s">
        <v>6</v>
      </c>
    </row>
    <row r="7" spans="1:74" s="1" customFormat="1" ht="12" customHeight="1" x14ac:dyDescent="0.2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64"/>
      <c r="BS7" s="15" t="s">
        <v>6</v>
      </c>
    </row>
    <row r="8" spans="1:74" s="1" customFormat="1" ht="12" customHeight="1" x14ac:dyDescent="0.2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64"/>
      <c r="BS8" s="15" t="s">
        <v>6</v>
      </c>
    </row>
    <row r="9" spans="1:74" s="1" customFormat="1" ht="14.45" customHeight="1" x14ac:dyDescent="0.2">
      <c r="B9" s="18"/>
      <c r="AR9" s="18"/>
      <c r="BE9" s="264"/>
      <c r="BS9" s="15" t="s">
        <v>6</v>
      </c>
    </row>
    <row r="10" spans="1:74" s="1" customFormat="1" ht="12" customHeight="1" x14ac:dyDescent="0.2">
      <c r="B10" s="18"/>
      <c r="D10" s="25" t="s">
        <v>24</v>
      </c>
      <c r="AK10" s="25" t="s">
        <v>25</v>
      </c>
      <c r="AN10" s="23" t="s">
        <v>1</v>
      </c>
      <c r="AR10" s="18"/>
      <c r="BE10" s="264"/>
      <c r="BS10" s="15" t="s">
        <v>6</v>
      </c>
    </row>
    <row r="11" spans="1:74" s="1" customFormat="1" ht="18.399999999999999" customHeight="1" x14ac:dyDescent="0.2">
      <c r="B11" s="18"/>
      <c r="E11" s="23" t="s">
        <v>26</v>
      </c>
      <c r="AK11" s="25" t="s">
        <v>27</v>
      </c>
      <c r="AN11" s="23" t="s">
        <v>1</v>
      </c>
      <c r="AR11" s="18"/>
      <c r="BE11" s="264"/>
      <c r="BS11" s="15" t="s">
        <v>6</v>
      </c>
    </row>
    <row r="12" spans="1:74" s="1" customFormat="1" ht="6.95" customHeight="1" x14ac:dyDescent="0.2">
      <c r="B12" s="18"/>
      <c r="AR12" s="18"/>
      <c r="BE12" s="264"/>
      <c r="BS12" s="15" t="s">
        <v>6</v>
      </c>
    </row>
    <row r="13" spans="1:74" s="1" customFormat="1" ht="12" customHeight="1" x14ac:dyDescent="0.2">
      <c r="B13" s="18"/>
      <c r="D13" s="25" t="s">
        <v>28</v>
      </c>
      <c r="AK13" s="25" t="s">
        <v>25</v>
      </c>
      <c r="AN13" s="27" t="s">
        <v>29</v>
      </c>
      <c r="AR13" s="18"/>
      <c r="BE13" s="264"/>
      <c r="BS13" s="15" t="s">
        <v>6</v>
      </c>
    </row>
    <row r="14" spans="1:74" ht="12.75" x14ac:dyDescent="0.2">
      <c r="B14" s="18"/>
      <c r="E14" s="269" t="s">
        <v>29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5" t="s">
        <v>27</v>
      </c>
      <c r="AN14" s="27" t="s">
        <v>29</v>
      </c>
      <c r="AR14" s="18"/>
      <c r="BE14" s="264"/>
      <c r="BS14" s="15" t="s">
        <v>6</v>
      </c>
    </row>
    <row r="15" spans="1:74" s="1" customFormat="1" ht="6.95" customHeight="1" x14ac:dyDescent="0.2">
      <c r="B15" s="18"/>
      <c r="AR15" s="18"/>
      <c r="BE15" s="264"/>
      <c r="BS15" s="15" t="s">
        <v>3</v>
      </c>
    </row>
    <row r="16" spans="1:74" s="1" customFormat="1" ht="12" customHeight="1" x14ac:dyDescent="0.2">
      <c r="B16" s="18"/>
      <c r="D16" s="25" t="s">
        <v>30</v>
      </c>
      <c r="AK16" s="25" t="s">
        <v>25</v>
      </c>
      <c r="AN16" s="23" t="s">
        <v>1</v>
      </c>
      <c r="AR16" s="18"/>
      <c r="BE16" s="264"/>
      <c r="BS16" s="15" t="s">
        <v>3</v>
      </c>
    </row>
    <row r="17" spans="1:71" s="1" customFormat="1" ht="18.399999999999999" customHeight="1" x14ac:dyDescent="0.2">
      <c r="B17" s="18"/>
      <c r="E17" s="23" t="s">
        <v>31</v>
      </c>
      <c r="AK17" s="25" t="s">
        <v>27</v>
      </c>
      <c r="AN17" s="23" t="s">
        <v>1</v>
      </c>
      <c r="AR17" s="18"/>
      <c r="BE17" s="264"/>
      <c r="BS17" s="15" t="s">
        <v>32</v>
      </c>
    </row>
    <row r="18" spans="1:71" s="1" customFormat="1" ht="6.95" customHeight="1" x14ac:dyDescent="0.2">
      <c r="B18" s="18"/>
      <c r="AR18" s="18"/>
      <c r="BE18" s="264"/>
      <c r="BS18" s="15" t="s">
        <v>6</v>
      </c>
    </row>
    <row r="19" spans="1:71" s="1" customFormat="1" ht="12" customHeight="1" x14ac:dyDescent="0.2">
      <c r="B19" s="18"/>
      <c r="D19" s="25" t="s">
        <v>33</v>
      </c>
      <c r="AK19" s="25" t="s">
        <v>25</v>
      </c>
      <c r="AN19" s="23" t="s">
        <v>1</v>
      </c>
      <c r="AR19" s="18"/>
      <c r="BE19" s="264"/>
      <c r="BS19" s="15" t="s">
        <v>6</v>
      </c>
    </row>
    <row r="20" spans="1:71" s="1" customFormat="1" ht="18.399999999999999" customHeight="1" x14ac:dyDescent="0.2">
      <c r="B20" s="18"/>
      <c r="E20" s="23" t="s">
        <v>34</v>
      </c>
      <c r="AK20" s="25" t="s">
        <v>27</v>
      </c>
      <c r="AN20" s="23" t="s">
        <v>1</v>
      </c>
      <c r="AR20" s="18"/>
      <c r="BE20" s="264"/>
      <c r="BS20" s="15" t="s">
        <v>32</v>
      </c>
    </row>
    <row r="21" spans="1:71" s="1" customFormat="1" ht="6.95" customHeight="1" x14ac:dyDescent="0.2">
      <c r="B21" s="18"/>
      <c r="AR21" s="18"/>
      <c r="BE21" s="264"/>
    </row>
    <row r="22" spans="1:71" s="1" customFormat="1" ht="12" customHeight="1" x14ac:dyDescent="0.2">
      <c r="B22" s="18"/>
      <c r="D22" s="25" t="s">
        <v>35</v>
      </c>
      <c r="AR22" s="18"/>
      <c r="BE22" s="264"/>
    </row>
    <row r="23" spans="1:71" s="1" customFormat="1" ht="16.5" customHeight="1" x14ac:dyDescent="0.2">
      <c r="B23" s="18"/>
      <c r="E23" s="271" t="s">
        <v>1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R23" s="18"/>
      <c r="BE23" s="264"/>
    </row>
    <row r="24" spans="1:71" s="1" customFormat="1" ht="6.95" customHeight="1" x14ac:dyDescent="0.2">
      <c r="B24" s="18"/>
      <c r="AR24" s="18"/>
      <c r="BE24" s="264"/>
    </row>
    <row r="25" spans="1:71" s="1" customFormat="1" ht="6.95" customHeight="1" x14ac:dyDescent="0.2">
      <c r="B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8"/>
      <c r="BE25" s="264"/>
    </row>
    <row r="26" spans="1:71" s="2" customFormat="1" ht="25.9" customHeight="1" x14ac:dyDescent="0.2">
      <c r="A26" s="29"/>
      <c r="B26" s="30"/>
      <c r="C26" s="29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72">
        <f>ROUND(AG94,2)</f>
        <v>0</v>
      </c>
      <c r="AL26" s="273"/>
      <c r="AM26" s="273"/>
      <c r="AN26" s="273"/>
      <c r="AO26" s="273"/>
      <c r="AP26" s="29"/>
      <c r="AQ26" s="29"/>
      <c r="AR26" s="30"/>
      <c r="BE26" s="264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64"/>
    </row>
    <row r="28" spans="1:71" s="2" customFormat="1" ht="12.75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74" t="s">
        <v>37</v>
      </c>
      <c r="M28" s="274"/>
      <c r="N28" s="274"/>
      <c r="O28" s="274"/>
      <c r="P28" s="274"/>
      <c r="Q28" s="29"/>
      <c r="R28" s="29"/>
      <c r="S28" s="29"/>
      <c r="T28" s="29"/>
      <c r="U28" s="29"/>
      <c r="V28" s="29"/>
      <c r="W28" s="274" t="s">
        <v>38</v>
      </c>
      <c r="X28" s="274"/>
      <c r="Y28" s="274"/>
      <c r="Z28" s="274"/>
      <c r="AA28" s="274"/>
      <c r="AB28" s="274"/>
      <c r="AC28" s="274"/>
      <c r="AD28" s="274"/>
      <c r="AE28" s="274"/>
      <c r="AF28" s="29"/>
      <c r="AG28" s="29"/>
      <c r="AH28" s="29"/>
      <c r="AI28" s="29"/>
      <c r="AJ28" s="29"/>
      <c r="AK28" s="274" t="s">
        <v>39</v>
      </c>
      <c r="AL28" s="274"/>
      <c r="AM28" s="274"/>
      <c r="AN28" s="274"/>
      <c r="AO28" s="274"/>
      <c r="AP28" s="29"/>
      <c r="AQ28" s="29"/>
      <c r="AR28" s="30"/>
      <c r="BE28" s="264"/>
    </row>
    <row r="29" spans="1:71" s="3" customFormat="1" ht="14.45" customHeight="1" x14ac:dyDescent="0.2">
      <c r="B29" s="33"/>
      <c r="D29" s="25" t="s">
        <v>40</v>
      </c>
      <c r="F29" s="25" t="s">
        <v>41</v>
      </c>
      <c r="L29" s="262">
        <v>0.21</v>
      </c>
      <c r="M29" s="261"/>
      <c r="N29" s="261"/>
      <c r="O29" s="261"/>
      <c r="P29" s="261"/>
      <c r="W29" s="260">
        <f>ROUND(AZ94, 2)</f>
        <v>0</v>
      </c>
      <c r="X29" s="261"/>
      <c r="Y29" s="261"/>
      <c r="Z29" s="261"/>
      <c r="AA29" s="261"/>
      <c r="AB29" s="261"/>
      <c r="AC29" s="261"/>
      <c r="AD29" s="261"/>
      <c r="AE29" s="261"/>
      <c r="AK29" s="260">
        <f>ROUND(AV94, 2)</f>
        <v>0</v>
      </c>
      <c r="AL29" s="261"/>
      <c r="AM29" s="261"/>
      <c r="AN29" s="261"/>
      <c r="AO29" s="261"/>
      <c r="AR29" s="33"/>
      <c r="BE29" s="265"/>
    </row>
    <row r="30" spans="1:71" s="3" customFormat="1" ht="14.45" customHeight="1" x14ac:dyDescent="0.2">
      <c r="B30" s="33"/>
      <c r="F30" s="25" t="s">
        <v>42</v>
      </c>
      <c r="L30" s="262">
        <v>0.15</v>
      </c>
      <c r="M30" s="261"/>
      <c r="N30" s="261"/>
      <c r="O30" s="261"/>
      <c r="P30" s="261"/>
      <c r="W30" s="260">
        <f>ROUND(BA94, 2)</f>
        <v>0</v>
      </c>
      <c r="X30" s="261"/>
      <c r="Y30" s="261"/>
      <c r="Z30" s="261"/>
      <c r="AA30" s="261"/>
      <c r="AB30" s="261"/>
      <c r="AC30" s="261"/>
      <c r="AD30" s="261"/>
      <c r="AE30" s="261"/>
      <c r="AK30" s="260">
        <f>ROUND(AW94, 2)</f>
        <v>0</v>
      </c>
      <c r="AL30" s="261"/>
      <c r="AM30" s="261"/>
      <c r="AN30" s="261"/>
      <c r="AO30" s="261"/>
      <c r="AR30" s="33"/>
      <c r="BE30" s="265"/>
    </row>
    <row r="31" spans="1:71" s="3" customFormat="1" ht="14.45" hidden="1" customHeight="1" x14ac:dyDescent="0.2">
      <c r="B31" s="33"/>
      <c r="F31" s="25" t="s">
        <v>43</v>
      </c>
      <c r="L31" s="262">
        <v>0.21</v>
      </c>
      <c r="M31" s="261"/>
      <c r="N31" s="261"/>
      <c r="O31" s="261"/>
      <c r="P31" s="261"/>
      <c r="W31" s="260">
        <f>ROUND(BB94, 2)</f>
        <v>0</v>
      </c>
      <c r="X31" s="261"/>
      <c r="Y31" s="261"/>
      <c r="Z31" s="261"/>
      <c r="AA31" s="261"/>
      <c r="AB31" s="261"/>
      <c r="AC31" s="261"/>
      <c r="AD31" s="261"/>
      <c r="AE31" s="261"/>
      <c r="AK31" s="260">
        <v>0</v>
      </c>
      <c r="AL31" s="261"/>
      <c r="AM31" s="261"/>
      <c r="AN31" s="261"/>
      <c r="AO31" s="261"/>
      <c r="AR31" s="33"/>
      <c r="BE31" s="265"/>
    </row>
    <row r="32" spans="1:71" s="3" customFormat="1" ht="14.45" hidden="1" customHeight="1" x14ac:dyDescent="0.2">
      <c r="B32" s="33"/>
      <c r="F32" s="25" t="s">
        <v>44</v>
      </c>
      <c r="L32" s="262">
        <v>0.15</v>
      </c>
      <c r="M32" s="261"/>
      <c r="N32" s="261"/>
      <c r="O32" s="261"/>
      <c r="P32" s="261"/>
      <c r="W32" s="260">
        <f>ROUND(BC94, 2)</f>
        <v>0</v>
      </c>
      <c r="X32" s="261"/>
      <c r="Y32" s="261"/>
      <c r="Z32" s="261"/>
      <c r="AA32" s="261"/>
      <c r="AB32" s="261"/>
      <c r="AC32" s="261"/>
      <c r="AD32" s="261"/>
      <c r="AE32" s="261"/>
      <c r="AK32" s="260">
        <v>0</v>
      </c>
      <c r="AL32" s="261"/>
      <c r="AM32" s="261"/>
      <c r="AN32" s="261"/>
      <c r="AO32" s="261"/>
      <c r="AR32" s="33"/>
      <c r="BE32" s="265"/>
    </row>
    <row r="33" spans="1:57" s="3" customFormat="1" ht="14.45" hidden="1" customHeight="1" x14ac:dyDescent="0.2">
      <c r="B33" s="33"/>
      <c r="F33" s="25" t="s">
        <v>45</v>
      </c>
      <c r="L33" s="262">
        <v>0</v>
      </c>
      <c r="M33" s="261"/>
      <c r="N33" s="261"/>
      <c r="O33" s="261"/>
      <c r="P33" s="261"/>
      <c r="W33" s="260">
        <f>ROUND(BD94, 2)</f>
        <v>0</v>
      </c>
      <c r="X33" s="261"/>
      <c r="Y33" s="261"/>
      <c r="Z33" s="261"/>
      <c r="AA33" s="261"/>
      <c r="AB33" s="261"/>
      <c r="AC33" s="261"/>
      <c r="AD33" s="261"/>
      <c r="AE33" s="261"/>
      <c r="AK33" s="260">
        <v>0</v>
      </c>
      <c r="AL33" s="261"/>
      <c r="AM33" s="261"/>
      <c r="AN33" s="261"/>
      <c r="AO33" s="261"/>
      <c r="AR33" s="33"/>
      <c r="BE33" s="265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64"/>
    </row>
    <row r="35" spans="1:57" s="2" customFormat="1" ht="25.9" customHeight="1" x14ac:dyDescent="0.2">
      <c r="A35" s="29"/>
      <c r="B35" s="30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295" t="s">
        <v>48</v>
      </c>
      <c r="Y35" s="296"/>
      <c r="Z35" s="296"/>
      <c r="AA35" s="296"/>
      <c r="AB35" s="296"/>
      <c r="AC35" s="36"/>
      <c r="AD35" s="36"/>
      <c r="AE35" s="36"/>
      <c r="AF35" s="36"/>
      <c r="AG35" s="36"/>
      <c r="AH35" s="36"/>
      <c r="AI35" s="36"/>
      <c r="AJ35" s="36"/>
      <c r="AK35" s="297">
        <f>SUM(AK26:AK33)</f>
        <v>0</v>
      </c>
      <c r="AL35" s="296"/>
      <c r="AM35" s="296"/>
      <c r="AN35" s="296"/>
      <c r="AO35" s="298"/>
      <c r="AP35" s="34"/>
      <c r="AQ35" s="34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18"/>
      <c r="AR38" s="18"/>
    </row>
    <row r="39" spans="1:57" s="1" customFormat="1" ht="14.45" customHeight="1" x14ac:dyDescent="0.2">
      <c r="B39" s="18"/>
      <c r="AR39" s="18"/>
    </row>
    <row r="40" spans="1:57" s="1" customFormat="1" ht="14.45" customHeight="1" x14ac:dyDescent="0.2">
      <c r="B40" s="18"/>
      <c r="AR40" s="18"/>
    </row>
    <row r="41" spans="1:57" s="1" customFormat="1" ht="14.45" customHeight="1" x14ac:dyDescent="0.2">
      <c r="B41" s="18"/>
      <c r="AR41" s="18"/>
    </row>
    <row r="42" spans="1:57" s="1" customFormat="1" ht="14.45" customHeight="1" x14ac:dyDescent="0.2">
      <c r="B42" s="18"/>
      <c r="AR42" s="18"/>
    </row>
    <row r="43" spans="1:57" s="1" customFormat="1" ht="14.45" customHeight="1" x14ac:dyDescent="0.2">
      <c r="B43" s="18"/>
      <c r="AR43" s="18"/>
    </row>
    <row r="44" spans="1:57" s="1" customFormat="1" ht="14.45" customHeight="1" x14ac:dyDescent="0.2">
      <c r="B44" s="18"/>
      <c r="AR44" s="18"/>
    </row>
    <row r="45" spans="1:57" s="1" customFormat="1" ht="14.45" customHeight="1" x14ac:dyDescent="0.2">
      <c r="B45" s="18"/>
      <c r="AR45" s="18"/>
    </row>
    <row r="46" spans="1:57" s="1" customFormat="1" ht="14.45" customHeight="1" x14ac:dyDescent="0.2">
      <c r="B46" s="18"/>
      <c r="AR46" s="18"/>
    </row>
    <row r="47" spans="1:57" s="1" customFormat="1" ht="14.45" customHeight="1" x14ac:dyDescent="0.2">
      <c r="B47" s="18"/>
      <c r="AR47" s="18"/>
    </row>
    <row r="48" spans="1:57" s="1" customFormat="1" ht="14.45" customHeight="1" x14ac:dyDescent="0.2">
      <c r="B48" s="18"/>
      <c r="AR48" s="18"/>
    </row>
    <row r="49" spans="1:57" s="2" customFormat="1" ht="14.45" customHeight="1" x14ac:dyDescent="0.2">
      <c r="B49" s="38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8"/>
    </row>
    <row r="50" spans="1:57" x14ac:dyDescent="0.2">
      <c r="B50" s="18"/>
      <c r="AR50" s="18"/>
    </row>
    <row r="51" spans="1:57" x14ac:dyDescent="0.2">
      <c r="B51" s="18"/>
      <c r="AR51" s="18"/>
    </row>
    <row r="52" spans="1:57" x14ac:dyDescent="0.2">
      <c r="B52" s="18"/>
      <c r="AR52" s="18"/>
    </row>
    <row r="53" spans="1:57" x14ac:dyDescent="0.2">
      <c r="B53" s="18"/>
      <c r="AR53" s="18"/>
    </row>
    <row r="54" spans="1:57" x14ac:dyDescent="0.2">
      <c r="B54" s="18"/>
      <c r="AR54" s="18"/>
    </row>
    <row r="55" spans="1:57" x14ac:dyDescent="0.2">
      <c r="B55" s="18"/>
      <c r="AR55" s="18"/>
    </row>
    <row r="56" spans="1:57" x14ac:dyDescent="0.2">
      <c r="B56" s="18"/>
      <c r="AR56" s="18"/>
    </row>
    <row r="57" spans="1:57" x14ac:dyDescent="0.2">
      <c r="B57" s="18"/>
      <c r="AR57" s="18"/>
    </row>
    <row r="58" spans="1:57" x14ac:dyDescent="0.2">
      <c r="B58" s="18"/>
      <c r="AR58" s="18"/>
    </row>
    <row r="59" spans="1:57" x14ac:dyDescent="0.2">
      <c r="B59" s="18"/>
      <c r="AR59" s="18"/>
    </row>
    <row r="60" spans="1:57" s="2" customFormat="1" ht="12.75" x14ac:dyDescent="0.2">
      <c r="A60" s="29"/>
      <c r="B60" s="30"/>
      <c r="C60" s="29"/>
      <c r="D60" s="41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51</v>
      </c>
      <c r="AI60" s="32"/>
      <c r="AJ60" s="32"/>
      <c r="AK60" s="32"/>
      <c r="AL60" s="32"/>
      <c r="AM60" s="41" t="s">
        <v>52</v>
      </c>
      <c r="AN60" s="32"/>
      <c r="AO60" s="32"/>
      <c r="AP60" s="29"/>
      <c r="AQ60" s="29"/>
      <c r="AR60" s="30"/>
      <c r="BE60" s="29"/>
    </row>
    <row r="61" spans="1:57" x14ac:dyDescent="0.2">
      <c r="B61" s="18"/>
      <c r="AR61" s="18"/>
    </row>
    <row r="62" spans="1:57" x14ac:dyDescent="0.2">
      <c r="B62" s="18"/>
      <c r="AR62" s="18"/>
    </row>
    <row r="63" spans="1:57" x14ac:dyDescent="0.2">
      <c r="B63" s="18"/>
      <c r="AR63" s="18"/>
    </row>
    <row r="64" spans="1:57" s="2" customFormat="1" ht="12.75" x14ac:dyDescent="0.2">
      <c r="A64" s="29"/>
      <c r="B64" s="30"/>
      <c r="C64" s="29"/>
      <c r="D64" s="39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54</v>
      </c>
      <c r="AI64" s="42"/>
      <c r="AJ64" s="42"/>
      <c r="AK64" s="42"/>
      <c r="AL64" s="42"/>
      <c r="AM64" s="42"/>
      <c r="AN64" s="42"/>
      <c r="AO64" s="42"/>
      <c r="AP64" s="29"/>
      <c r="AQ64" s="29"/>
      <c r="AR64" s="30"/>
      <c r="BE64" s="29"/>
    </row>
    <row r="65" spans="1:57" x14ac:dyDescent="0.2">
      <c r="B65" s="18"/>
      <c r="AR65" s="18"/>
    </row>
    <row r="66" spans="1:57" x14ac:dyDescent="0.2">
      <c r="B66" s="18"/>
      <c r="AR66" s="18"/>
    </row>
    <row r="67" spans="1:57" x14ac:dyDescent="0.2">
      <c r="B67" s="18"/>
      <c r="AR67" s="18"/>
    </row>
    <row r="68" spans="1:57" x14ac:dyDescent="0.2">
      <c r="B68" s="18"/>
      <c r="AR68" s="18"/>
    </row>
    <row r="69" spans="1:57" x14ac:dyDescent="0.2">
      <c r="B69" s="18"/>
      <c r="AR69" s="18"/>
    </row>
    <row r="70" spans="1:57" x14ac:dyDescent="0.2">
      <c r="B70" s="18"/>
      <c r="AR70" s="18"/>
    </row>
    <row r="71" spans="1:57" x14ac:dyDescent="0.2">
      <c r="B71" s="18"/>
      <c r="AR71" s="18"/>
    </row>
    <row r="72" spans="1:57" x14ac:dyDescent="0.2">
      <c r="B72" s="18"/>
      <c r="AR72" s="18"/>
    </row>
    <row r="73" spans="1:57" x14ac:dyDescent="0.2">
      <c r="B73" s="18"/>
      <c r="AR73" s="18"/>
    </row>
    <row r="74" spans="1:57" x14ac:dyDescent="0.2">
      <c r="B74" s="18"/>
      <c r="AR74" s="18"/>
    </row>
    <row r="75" spans="1:57" s="2" customFormat="1" ht="12.75" x14ac:dyDescent="0.2">
      <c r="A75" s="29"/>
      <c r="B75" s="30"/>
      <c r="C75" s="29"/>
      <c r="D75" s="41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51</v>
      </c>
      <c r="AI75" s="32"/>
      <c r="AJ75" s="32"/>
      <c r="AK75" s="32"/>
      <c r="AL75" s="32"/>
      <c r="AM75" s="41" t="s">
        <v>52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0"/>
      <c r="BE77" s="29"/>
    </row>
    <row r="81" spans="1:91" s="2" customFormat="1" ht="6.95" customHeight="1" x14ac:dyDescent="0.2">
      <c r="A81" s="29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0"/>
      <c r="BE81" s="29"/>
    </row>
    <row r="82" spans="1:91" s="2" customFormat="1" ht="24.95" customHeight="1" x14ac:dyDescent="0.2">
      <c r="A82" s="29"/>
      <c r="B82" s="30"/>
      <c r="C82" s="19" t="s">
        <v>55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7"/>
      <c r="C84" s="25" t="s">
        <v>13</v>
      </c>
      <c r="L84" s="4" t="str">
        <f>K5</f>
        <v>zsmscervenyvrch</v>
      </c>
      <c r="AR84" s="47"/>
    </row>
    <row r="85" spans="1:91" s="5" customFormat="1" ht="36.950000000000003" customHeight="1" x14ac:dyDescent="0.2">
      <c r="B85" s="48"/>
      <c r="C85" s="49" t="s">
        <v>16</v>
      </c>
      <c r="L85" s="286" t="str">
        <f>K6</f>
        <v>ZŠ+MŠ Červený vrch</v>
      </c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R85" s="48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5" t="s">
        <v>20</v>
      </c>
      <c r="D87" s="29"/>
      <c r="E87" s="29"/>
      <c r="F87" s="29"/>
      <c r="G87" s="29"/>
      <c r="H87" s="29"/>
      <c r="I87" s="29"/>
      <c r="J87" s="29"/>
      <c r="K87" s="29"/>
      <c r="L87" s="50" t="str">
        <f>IF(K8="","",K8)</f>
        <v>Alžírská 680/26.P6-Vokovice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5" t="s">
        <v>22</v>
      </c>
      <c r="AJ87" s="29"/>
      <c r="AK87" s="29"/>
      <c r="AL87" s="29"/>
      <c r="AM87" s="288" t="str">
        <f>IF(AN8= "","",AN8)</f>
        <v>28. 5. 2020</v>
      </c>
      <c r="AN87" s="288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5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MČ Praha 6,Čs.armády 601/23,v zast.Sneo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5" t="s">
        <v>30</v>
      </c>
      <c r="AJ89" s="29"/>
      <c r="AK89" s="29"/>
      <c r="AL89" s="29"/>
      <c r="AM89" s="289" t="str">
        <f>IF(E17="","",E17)</f>
        <v>ing.R.Krýza</v>
      </c>
      <c r="AN89" s="290"/>
      <c r="AO89" s="290"/>
      <c r="AP89" s="290"/>
      <c r="AQ89" s="29"/>
      <c r="AR89" s="30"/>
      <c r="AS89" s="291" t="s">
        <v>56</v>
      </c>
      <c r="AT89" s="292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9"/>
    </row>
    <row r="90" spans="1:91" s="2" customFormat="1" ht="15.2" customHeight="1" x14ac:dyDescent="0.2">
      <c r="A90" s="29"/>
      <c r="B90" s="30"/>
      <c r="C90" s="25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5" t="s">
        <v>33</v>
      </c>
      <c r="AJ90" s="29"/>
      <c r="AK90" s="29"/>
      <c r="AL90" s="29"/>
      <c r="AM90" s="289" t="str">
        <f>IF(E20="","",E20)</f>
        <v>ing.I.Prágrová</v>
      </c>
      <c r="AN90" s="290"/>
      <c r="AO90" s="290"/>
      <c r="AP90" s="290"/>
      <c r="AQ90" s="29"/>
      <c r="AR90" s="30"/>
      <c r="AS90" s="293"/>
      <c r="AT90" s="294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93"/>
      <c r="AT91" s="294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9"/>
    </row>
    <row r="92" spans="1:91" s="2" customFormat="1" ht="29.25" customHeight="1" x14ac:dyDescent="0.2">
      <c r="A92" s="29"/>
      <c r="B92" s="30"/>
      <c r="C92" s="281" t="s">
        <v>57</v>
      </c>
      <c r="D92" s="282"/>
      <c r="E92" s="282"/>
      <c r="F92" s="282"/>
      <c r="G92" s="282"/>
      <c r="H92" s="56"/>
      <c r="I92" s="283" t="s">
        <v>58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4" t="s">
        <v>59</v>
      </c>
      <c r="AH92" s="282"/>
      <c r="AI92" s="282"/>
      <c r="AJ92" s="282"/>
      <c r="AK92" s="282"/>
      <c r="AL92" s="282"/>
      <c r="AM92" s="282"/>
      <c r="AN92" s="283" t="s">
        <v>60</v>
      </c>
      <c r="AO92" s="282"/>
      <c r="AP92" s="285"/>
      <c r="AQ92" s="57" t="s">
        <v>61</v>
      </c>
      <c r="AR92" s="30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9"/>
    </row>
    <row r="94" spans="1:91" s="6" customFormat="1" ht="32.450000000000003" customHeight="1" x14ac:dyDescent="0.2">
      <c r="B94" s="64"/>
      <c r="C94" s="65" t="s">
        <v>74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78">
        <f>ROUND(AG95,2)</f>
        <v>0</v>
      </c>
      <c r="AH94" s="278"/>
      <c r="AI94" s="278"/>
      <c r="AJ94" s="278"/>
      <c r="AK94" s="278"/>
      <c r="AL94" s="278"/>
      <c r="AM94" s="278"/>
      <c r="AN94" s="279">
        <f>SUM(AG94,AT94)</f>
        <v>0</v>
      </c>
      <c r="AO94" s="279"/>
      <c r="AP94" s="279"/>
      <c r="AQ94" s="67" t="s">
        <v>1</v>
      </c>
      <c r="AR94" s="64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75</v>
      </c>
      <c r="BT94" s="72" t="s">
        <v>76</v>
      </c>
      <c r="BU94" s="73" t="s">
        <v>77</v>
      </c>
      <c r="BV94" s="72" t="s">
        <v>78</v>
      </c>
      <c r="BW94" s="72" t="s">
        <v>4</v>
      </c>
      <c r="BX94" s="72" t="s">
        <v>79</v>
      </c>
      <c r="CL94" s="72" t="s">
        <v>1</v>
      </c>
    </row>
    <row r="95" spans="1:91" s="7" customFormat="1" ht="16.5" customHeight="1" x14ac:dyDescent="0.2">
      <c r="A95" s="74" t="s">
        <v>80</v>
      </c>
      <c r="B95" s="75"/>
      <c r="C95" s="76"/>
      <c r="D95" s="277" t="s">
        <v>81</v>
      </c>
      <c r="E95" s="277"/>
      <c r="F95" s="277"/>
      <c r="G95" s="277"/>
      <c r="H95" s="277"/>
      <c r="I95" s="77"/>
      <c r="J95" s="277" t="s">
        <v>82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'zaluzie - Zastínění učebe...'!J32</f>
        <v>0</v>
      </c>
      <c r="AH95" s="276"/>
      <c r="AI95" s="276"/>
      <c r="AJ95" s="276"/>
      <c r="AK95" s="276"/>
      <c r="AL95" s="276"/>
      <c r="AM95" s="276"/>
      <c r="AN95" s="275">
        <f>SUM(AG95,AT95)</f>
        <v>0</v>
      </c>
      <c r="AO95" s="276"/>
      <c r="AP95" s="276"/>
      <c r="AQ95" s="78" t="s">
        <v>83</v>
      </c>
      <c r="AR95" s="75"/>
      <c r="AS95" s="79">
        <v>0</v>
      </c>
      <c r="AT95" s="80">
        <f>ROUND(SUM(AV95:AW95),2)</f>
        <v>0</v>
      </c>
      <c r="AU95" s="81">
        <f>'zaluzie - Zastínění učebe...'!P141</f>
        <v>0</v>
      </c>
      <c r="AV95" s="80">
        <f>'zaluzie - Zastínění učebe...'!J35</f>
        <v>0</v>
      </c>
      <c r="AW95" s="80">
        <f>'zaluzie - Zastínění učebe...'!J36</f>
        <v>0</v>
      </c>
      <c r="AX95" s="80">
        <f>'zaluzie - Zastínění učebe...'!J37</f>
        <v>0</v>
      </c>
      <c r="AY95" s="80">
        <f>'zaluzie - Zastínění učebe...'!J38</f>
        <v>0</v>
      </c>
      <c r="AZ95" s="80">
        <f>'zaluzie - Zastínění učebe...'!F35</f>
        <v>0</v>
      </c>
      <c r="BA95" s="80">
        <f>'zaluzie - Zastínění učebe...'!F36</f>
        <v>0</v>
      </c>
      <c r="BB95" s="80">
        <f>'zaluzie - Zastínění učebe...'!F37</f>
        <v>0</v>
      </c>
      <c r="BC95" s="80">
        <f>'zaluzie - Zastínění učebe...'!F38</f>
        <v>0</v>
      </c>
      <c r="BD95" s="82">
        <f>'zaluzie - Zastínění učebe...'!F39</f>
        <v>0</v>
      </c>
      <c r="BT95" s="83" t="s">
        <v>84</v>
      </c>
      <c r="BV95" s="83" t="s">
        <v>78</v>
      </c>
      <c r="BW95" s="83" t="s">
        <v>85</v>
      </c>
      <c r="BX95" s="83" t="s">
        <v>4</v>
      </c>
      <c r="CL95" s="83" t="s">
        <v>1</v>
      </c>
      <c r="CM95" s="83" t="s">
        <v>86</v>
      </c>
    </row>
    <row r="96" spans="1:91" s="2" customFormat="1" ht="30" customHeight="1" x14ac:dyDescent="0.2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 x14ac:dyDescent="0.2">
      <c r="A97" s="29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zaluzie - Zastínění učeb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tabSelected="1" workbookViewId="0">
      <selection activeCell="J174" sqref="J17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202" customWidth="1"/>
    <col min="7" max="7" width="8.6640625" style="1" customWidth="1"/>
    <col min="8" max="8" width="11.5" style="1" customWidth="1"/>
    <col min="9" max="9" width="20.1640625" style="8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F2" s="202"/>
      <c r="I2" s="84"/>
      <c r="L2" s="280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5" t="s">
        <v>85</v>
      </c>
    </row>
    <row r="3" spans="1:46" s="1" customFormat="1" ht="6.95" customHeight="1" x14ac:dyDescent="0.2">
      <c r="B3" s="16"/>
      <c r="C3" s="17"/>
      <c r="D3" s="17"/>
      <c r="E3" s="17"/>
      <c r="F3" s="203"/>
      <c r="G3" s="17"/>
      <c r="H3" s="17"/>
      <c r="I3" s="85"/>
      <c r="J3" s="17"/>
      <c r="K3" s="17"/>
      <c r="L3" s="18"/>
      <c r="AT3" s="15" t="s">
        <v>86</v>
      </c>
    </row>
    <row r="4" spans="1:46" s="1" customFormat="1" ht="24.95" customHeight="1" x14ac:dyDescent="0.2">
      <c r="B4" s="18"/>
      <c r="D4" s="19" t="s">
        <v>87</v>
      </c>
      <c r="F4" s="202"/>
      <c r="I4" s="84"/>
      <c r="L4" s="18"/>
      <c r="M4" s="86" t="s">
        <v>10</v>
      </c>
      <c r="AT4" s="15" t="s">
        <v>3</v>
      </c>
    </row>
    <row r="5" spans="1:46" s="1" customFormat="1" ht="6.95" customHeight="1" x14ac:dyDescent="0.2">
      <c r="B5" s="18"/>
      <c r="F5" s="202"/>
      <c r="I5" s="84"/>
      <c r="L5" s="18"/>
    </row>
    <row r="6" spans="1:46" s="1" customFormat="1" ht="12" customHeight="1" x14ac:dyDescent="0.2">
      <c r="B6" s="18"/>
      <c r="D6" s="25" t="s">
        <v>16</v>
      </c>
      <c r="F6" s="202"/>
      <c r="I6" s="84"/>
      <c r="L6" s="18"/>
    </row>
    <row r="7" spans="1:46" s="1" customFormat="1" ht="16.5" customHeight="1" x14ac:dyDescent="0.2">
      <c r="B7" s="18"/>
      <c r="E7" s="301" t="str">
        <f>'Rekapitulace stavby'!K6</f>
        <v>ZŠ+MŠ Červený vrch</v>
      </c>
      <c r="F7" s="302"/>
      <c r="G7" s="302"/>
      <c r="H7" s="302"/>
      <c r="I7" s="84"/>
      <c r="L7" s="18"/>
    </row>
    <row r="8" spans="1:46" s="2" customFormat="1" ht="12" customHeight="1" x14ac:dyDescent="0.2">
      <c r="A8" s="29"/>
      <c r="B8" s="30"/>
      <c r="C8" s="29"/>
      <c r="D8" s="25" t="s">
        <v>88</v>
      </c>
      <c r="E8" s="29"/>
      <c r="F8" s="29"/>
      <c r="G8" s="29"/>
      <c r="H8" s="29"/>
      <c r="I8" s="87"/>
      <c r="J8" s="29"/>
      <c r="K8" s="29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86" t="s">
        <v>89</v>
      </c>
      <c r="F9" s="303"/>
      <c r="G9" s="303"/>
      <c r="H9" s="303"/>
      <c r="I9" s="87"/>
      <c r="J9" s="29"/>
      <c r="K9" s="29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87"/>
      <c r="J10" s="29"/>
      <c r="K10" s="29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5" t="s">
        <v>18</v>
      </c>
      <c r="E11" s="29"/>
      <c r="F11" s="15" t="s">
        <v>1</v>
      </c>
      <c r="G11" s="29"/>
      <c r="H11" s="29"/>
      <c r="I11" s="88" t="s">
        <v>19</v>
      </c>
      <c r="J11" s="23" t="s">
        <v>1</v>
      </c>
      <c r="K11" s="29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5" t="s">
        <v>20</v>
      </c>
      <c r="E12" s="29"/>
      <c r="F12" s="15" t="s">
        <v>21</v>
      </c>
      <c r="G12" s="29"/>
      <c r="H12" s="29"/>
      <c r="I12" s="88" t="s">
        <v>22</v>
      </c>
      <c r="J12" s="51" t="str">
        <f>'Rekapitulace stavby'!AN8</f>
        <v>28. 5. 2020</v>
      </c>
      <c r="K12" s="29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87"/>
      <c r="J13" s="29"/>
      <c r="K13" s="29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5" t="s">
        <v>24</v>
      </c>
      <c r="E14" s="29"/>
      <c r="F14" s="29"/>
      <c r="G14" s="29"/>
      <c r="H14" s="29"/>
      <c r="I14" s="88" t="s">
        <v>25</v>
      </c>
      <c r="J14" s="23" t="s">
        <v>1</v>
      </c>
      <c r="K14" s="29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3" t="s">
        <v>26</v>
      </c>
      <c r="F15" s="29"/>
      <c r="G15" s="29"/>
      <c r="H15" s="29"/>
      <c r="I15" s="88" t="s">
        <v>27</v>
      </c>
      <c r="J15" s="23" t="s">
        <v>1</v>
      </c>
      <c r="K15" s="29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87"/>
      <c r="J16" s="29"/>
      <c r="K16" s="29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5" t="s">
        <v>28</v>
      </c>
      <c r="E17" s="29"/>
      <c r="F17" s="29"/>
      <c r="G17" s="29"/>
      <c r="H17" s="29"/>
      <c r="I17" s="88" t="s">
        <v>25</v>
      </c>
      <c r="J17" s="26" t="str">
        <f>'Rekapitulace stavby'!AN13</f>
        <v>Vyplň údaj</v>
      </c>
      <c r="K17" s="29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304" t="str">
        <f>'Rekapitulace stavby'!E14</f>
        <v>Vyplň údaj</v>
      </c>
      <c r="F18" s="266"/>
      <c r="G18" s="266"/>
      <c r="H18" s="266"/>
      <c r="I18" s="88" t="s">
        <v>27</v>
      </c>
      <c r="J18" s="26" t="str">
        <f>'Rekapitulace stavby'!AN14</f>
        <v>Vyplň údaj</v>
      </c>
      <c r="K18" s="29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87"/>
      <c r="J19" s="29"/>
      <c r="K19" s="29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5" t="s">
        <v>30</v>
      </c>
      <c r="E20" s="29"/>
      <c r="F20" s="29"/>
      <c r="G20" s="29"/>
      <c r="H20" s="29"/>
      <c r="I20" s="88" t="s">
        <v>25</v>
      </c>
      <c r="J20" s="213" t="s">
        <v>1</v>
      </c>
      <c r="K20" s="29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3" t="s">
        <v>31</v>
      </c>
      <c r="F21" s="29"/>
      <c r="G21" s="29"/>
      <c r="H21" s="29"/>
      <c r="I21" s="88" t="s">
        <v>27</v>
      </c>
      <c r="J21" s="213" t="s">
        <v>1</v>
      </c>
      <c r="K21" s="29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87"/>
      <c r="J22" s="219"/>
      <c r="K22" s="29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5" t="s">
        <v>33</v>
      </c>
      <c r="E23" s="29"/>
      <c r="F23" s="29"/>
      <c r="G23" s="29"/>
      <c r="H23" s="29"/>
      <c r="I23" s="88" t="s">
        <v>25</v>
      </c>
      <c r="J23" s="213" t="s">
        <v>1</v>
      </c>
      <c r="K23" s="29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3" t="s">
        <v>34</v>
      </c>
      <c r="F24" s="29"/>
      <c r="G24" s="29"/>
      <c r="H24" s="29"/>
      <c r="I24" s="88" t="s">
        <v>27</v>
      </c>
      <c r="J24" s="213" t="s">
        <v>1</v>
      </c>
      <c r="K24" s="29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87"/>
      <c r="J25" s="219"/>
      <c r="K25" s="29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5" t="s">
        <v>35</v>
      </c>
      <c r="E26" s="29"/>
      <c r="F26" s="29"/>
      <c r="G26" s="29"/>
      <c r="H26" s="29"/>
      <c r="I26" s="87"/>
      <c r="J26" s="219"/>
      <c r="K26" s="29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89"/>
      <c r="B27" s="90"/>
      <c r="C27" s="89"/>
      <c r="D27" s="89"/>
      <c r="E27" s="271" t="s">
        <v>1</v>
      </c>
      <c r="F27" s="271"/>
      <c r="G27" s="271"/>
      <c r="H27" s="271"/>
      <c r="I27" s="91"/>
      <c r="J27" s="89"/>
      <c r="K27" s="89"/>
      <c r="L27" s="92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87"/>
      <c r="J28" s="219"/>
      <c r="K28" s="29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2"/>
      <c r="E29" s="62"/>
      <c r="F29" s="62"/>
      <c r="G29" s="62"/>
      <c r="H29" s="62"/>
      <c r="I29" s="93"/>
      <c r="J29" s="62"/>
      <c r="K29" s="62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5" customHeight="1" x14ac:dyDescent="0.2">
      <c r="A30" s="29"/>
      <c r="B30" s="30"/>
      <c r="C30" s="29"/>
      <c r="D30" s="23" t="s">
        <v>90</v>
      </c>
      <c r="E30" s="29"/>
      <c r="F30" s="29"/>
      <c r="G30" s="29"/>
      <c r="H30" s="29"/>
      <c r="I30" s="87"/>
      <c r="J30" s="94">
        <f>J96</f>
        <v>0</v>
      </c>
      <c r="K30" s="29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5" customHeight="1" x14ac:dyDescent="0.2">
      <c r="A31" s="29"/>
      <c r="B31" s="30"/>
      <c r="C31" s="29"/>
      <c r="D31" s="95" t="s">
        <v>91</v>
      </c>
      <c r="E31" s="29"/>
      <c r="F31" s="29"/>
      <c r="G31" s="29"/>
      <c r="H31" s="29"/>
      <c r="I31" s="87"/>
      <c r="J31" s="94">
        <f>J114</f>
        <v>0</v>
      </c>
      <c r="K31" s="29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96" t="s">
        <v>36</v>
      </c>
      <c r="E32" s="29"/>
      <c r="F32" s="29"/>
      <c r="G32" s="29"/>
      <c r="H32" s="29"/>
      <c r="I32" s="87"/>
      <c r="J32" s="217">
        <f>ROUND(J30 + J31, 2)</f>
        <v>0</v>
      </c>
      <c r="K32" s="29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2"/>
      <c r="E33" s="62"/>
      <c r="F33" s="62"/>
      <c r="G33" s="62"/>
      <c r="H33" s="62"/>
      <c r="I33" s="93"/>
      <c r="J33" s="62"/>
      <c r="K33" s="62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204" t="s">
        <v>38</v>
      </c>
      <c r="G34" s="29"/>
      <c r="H34" s="29"/>
      <c r="I34" s="97" t="s">
        <v>37</v>
      </c>
      <c r="J34" s="216" t="s">
        <v>39</v>
      </c>
      <c r="K34" s="29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98" t="s">
        <v>40</v>
      </c>
      <c r="E35" s="25" t="s">
        <v>41</v>
      </c>
      <c r="F35" s="205">
        <f>ROUND((SUM(BE114:BE121) + SUM(BE141:BE181)),  2)</f>
        <v>0</v>
      </c>
      <c r="G35" s="29"/>
      <c r="H35" s="29"/>
      <c r="I35" s="100">
        <v>0.21</v>
      </c>
      <c r="J35" s="99">
        <f>ROUND(((SUM(BE114:BE121) + SUM(BE141:BE181))*I35),  2)</f>
        <v>0</v>
      </c>
      <c r="K35" s="29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5" t="s">
        <v>42</v>
      </c>
      <c r="F36" s="205">
        <f>ROUND((SUM(BF114:BF121) + SUM(BF141:BF181)),  2)</f>
        <v>0</v>
      </c>
      <c r="G36" s="29"/>
      <c r="H36" s="29"/>
      <c r="I36" s="100">
        <v>0.15</v>
      </c>
      <c r="J36" s="99">
        <f>ROUND(((SUM(BF114:BF121) + SUM(BF141:BF181))*I36),  2)</f>
        <v>0</v>
      </c>
      <c r="K36" s="29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5" t="s">
        <v>43</v>
      </c>
      <c r="F37" s="205">
        <f>ROUND((SUM(BG114:BG121) + SUM(BG141:BG181)),  2)</f>
        <v>0</v>
      </c>
      <c r="G37" s="29"/>
      <c r="H37" s="29"/>
      <c r="I37" s="100">
        <v>0.21</v>
      </c>
      <c r="J37" s="99">
        <f>0</f>
        <v>0</v>
      </c>
      <c r="K37" s="29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5" t="s">
        <v>44</v>
      </c>
      <c r="F38" s="205">
        <f>ROUND((SUM(BH114:BH121) + SUM(BH141:BH181)),  2)</f>
        <v>0</v>
      </c>
      <c r="G38" s="29"/>
      <c r="H38" s="29"/>
      <c r="I38" s="100">
        <v>0.15</v>
      </c>
      <c r="J38" s="99">
        <f>0</f>
        <v>0</v>
      </c>
      <c r="K38" s="29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5" t="s">
        <v>45</v>
      </c>
      <c r="F39" s="205">
        <f>ROUND((SUM(BI114:BI121) + SUM(BI141:BI181)),  2)</f>
        <v>0</v>
      </c>
      <c r="G39" s="29"/>
      <c r="H39" s="29"/>
      <c r="I39" s="100">
        <v>0</v>
      </c>
      <c r="J39" s="99">
        <f>0</f>
        <v>0</v>
      </c>
      <c r="K39" s="29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87"/>
      <c r="J40" s="219"/>
      <c r="K40" s="29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101"/>
      <c r="D41" s="102" t="s">
        <v>46</v>
      </c>
      <c r="E41" s="56"/>
      <c r="F41" s="56"/>
      <c r="G41" s="103" t="s">
        <v>47</v>
      </c>
      <c r="H41" s="104" t="s">
        <v>48</v>
      </c>
      <c r="I41" s="105"/>
      <c r="J41" s="106">
        <f>SUM(J32:J39)</f>
        <v>0</v>
      </c>
      <c r="K41" s="107"/>
      <c r="L41" s="38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87"/>
      <c r="J42" s="219"/>
      <c r="K42" s="29"/>
      <c r="L42" s="38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8"/>
      <c r="F43" s="202"/>
      <c r="I43" s="84"/>
      <c r="J43" s="214"/>
      <c r="L43" s="18"/>
    </row>
    <row r="44" spans="1:31" s="1" customFormat="1" ht="14.45" customHeight="1" x14ac:dyDescent="0.2">
      <c r="B44" s="18"/>
      <c r="F44" s="202"/>
      <c r="I44" s="84"/>
      <c r="J44" s="214"/>
      <c r="L44" s="18"/>
    </row>
    <row r="45" spans="1:31" s="1" customFormat="1" ht="14.45" customHeight="1" x14ac:dyDescent="0.2">
      <c r="B45" s="18"/>
      <c r="F45" s="202"/>
      <c r="I45" s="84"/>
      <c r="J45" s="214"/>
      <c r="L45" s="18"/>
    </row>
    <row r="46" spans="1:31" s="1" customFormat="1" ht="14.45" customHeight="1" x14ac:dyDescent="0.2">
      <c r="B46" s="18"/>
      <c r="F46" s="202"/>
      <c r="I46" s="84"/>
      <c r="J46" s="214"/>
      <c r="L46" s="18"/>
    </row>
    <row r="47" spans="1:31" s="1" customFormat="1" ht="14.45" customHeight="1" x14ac:dyDescent="0.2">
      <c r="B47" s="18"/>
      <c r="F47" s="202"/>
      <c r="I47" s="84"/>
      <c r="J47" s="214"/>
      <c r="L47" s="18"/>
    </row>
    <row r="48" spans="1:31" s="1" customFormat="1" ht="14.45" customHeight="1" x14ac:dyDescent="0.2">
      <c r="B48" s="18"/>
      <c r="F48" s="202"/>
      <c r="I48" s="84"/>
      <c r="J48" s="214"/>
      <c r="L48" s="18"/>
    </row>
    <row r="49" spans="1:31" s="1" customFormat="1" ht="14.45" customHeight="1" x14ac:dyDescent="0.2">
      <c r="B49" s="18"/>
      <c r="F49" s="202"/>
      <c r="I49" s="84"/>
      <c r="J49" s="214"/>
      <c r="L49" s="18"/>
    </row>
    <row r="50" spans="1:31" s="2" customFormat="1" ht="14.45" customHeight="1" x14ac:dyDescent="0.2">
      <c r="B50" s="38"/>
      <c r="D50" s="39" t="s">
        <v>49</v>
      </c>
      <c r="E50" s="40"/>
      <c r="F50" s="42"/>
      <c r="G50" s="39" t="s">
        <v>50</v>
      </c>
      <c r="H50" s="40"/>
      <c r="I50" s="108"/>
      <c r="J50" s="40"/>
      <c r="K50" s="40"/>
      <c r="L50" s="38"/>
    </row>
    <row r="51" spans="1:31" x14ac:dyDescent="0.2">
      <c r="B51" s="18"/>
      <c r="J51" s="214"/>
      <c r="L51" s="18"/>
    </row>
    <row r="52" spans="1:31" x14ac:dyDescent="0.2">
      <c r="B52" s="18"/>
      <c r="J52" s="214"/>
      <c r="L52" s="18"/>
    </row>
    <row r="53" spans="1:31" x14ac:dyDescent="0.2">
      <c r="B53" s="18"/>
      <c r="J53" s="214"/>
      <c r="L53" s="18"/>
    </row>
    <row r="54" spans="1:31" x14ac:dyDescent="0.2">
      <c r="B54" s="18"/>
      <c r="J54" s="214"/>
      <c r="L54" s="18"/>
    </row>
    <row r="55" spans="1:31" x14ac:dyDescent="0.2">
      <c r="B55" s="18"/>
      <c r="J55" s="214"/>
      <c r="L55" s="18"/>
    </row>
    <row r="56" spans="1:31" x14ac:dyDescent="0.2">
      <c r="B56" s="18"/>
      <c r="J56" s="214"/>
      <c r="L56" s="18"/>
    </row>
    <row r="57" spans="1:31" x14ac:dyDescent="0.2">
      <c r="B57" s="18"/>
      <c r="J57" s="214"/>
      <c r="L57" s="18"/>
    </row>
    <row r="58" spans="1:31" x14ac:dyDescent="0.2">
      <c r="B58" s="18"/>
      <c r="J58" s="214"/>
      <c r="L58" s="18"/>
    </row>
    <row r="59" spans="1:31" x14ac:dyDescent="0.2">
      <c r="B59" s="18"/>
      <c r="J59" s="214"/>
      <c r="L59" s="18"/>
    </row>
    <row r="60" spans="1:31" x14ac:dyDescent="0.2">
      <c r="B60" s="18"/>
      <c r="J60" s="214"/>
      <c r="L60" s="18"/>
    </row>
    <row r="61" spans="1:31" s="2" customFormat="1" ht="12.75" x14ac:dyDescent="0.2">
      <c r="A61" s="29"/>
      <c r="B61" s="30"/>
      <c r="C61" s="29"/>
      <c r="D61" s="41" t="s">
        <v>51</v>
      </c>
      <c r="E61" s="32"/>
      <c r="F61" s="206" t="s">
        <v>52</v>
      </c>
      <c r="G61" s="41" t="s">
        <v>51</v>
      </c>
      <c r="H61" s="32"/>
      <c r="I61" s="109"/>
      <c r="J61" s="110" t="s">
        <v>52</v>
      </c>
      <c r="K61" s="32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8"/>
      <c r="J62" s="214"/>
      <c r="L62" s="18"/>
    </row>
    <row r="63" spans="1:31" x14ac:dyDescent="0.2">
      <c r="B63" s="18"/>
      <c r="J63" s="214"/>
      <c r="L63" s="18"/>
    </row>
    <row r="64" spans="1:31" x14ac:dyDescent="0.2">
      <c r="B64" s="18"/>
      <c r="J64" s="214"/>
      <c r="L64" s="18"/>
    </row>
    <row r="65" spans="1:31" s="2" customFormat="1" ht="12.75" x14ac:dyDescent="0.2">
      <c r="A65" s="29"/>
      <c r="B65" s="30"/>
      <c r="C65" s="29"/>
      <c r="D65" s="39" t="s">
        <v>53</v>
      </c>
      <c r="E65" s="42"/>
      <c r="F65" s="42"/>
      <c r="G65" s="39" t="s">
        <v>54</v>
      </c>
      <c r="H65" s="42"/>
      <c r="I65" s="111"/>
      <c r="J65" s="42"/>
      <c r="K65" s="42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8"/>
      <c r="J66" s="214"/>
      <c r="L66" s="18"/>
    </row>
    <row r="67" spans="1:31" x14ac:dyDescent="0.2">
      <c r="B67" s="18"/>
      <c r="J67" s="214"/>
      <c r="L67" s="18"/>
    </row>
    <row r="68" spans="1:31" x14ac:dyDescent="0.2">
      <c r="B68" s="18"/>
      <c r="J68" s="214"/>
      <c r="L68" s="18"/>
    </row>
    <row r="69" spans="1:31" x14ac:dyDescent="0.2">
      <c r="B69" s="18"/>
      <c r="J69" s="214"/>
      <c r="L69" s="18"/>
    </row>
    <row r="70" spans="1:31" x14ac:dyDescent="0.2">
      <c r="B70" s="18"/>
      <c r="J70" s="214"/>
      <c r="L70" s="18"/>
    </row>
    <row r="71" spans="1:31" x14ac:dyDescent="0.2">
      <c r="B71" s="18"/>
      <c r="J71" s="214"/>
      <c r="L71" s="18"/>
    </row>
    <row r="72" spans="1:31" x14ac:dyDescent="0.2">
      <c r="B72" s="18"/>
      <c r="J72" s="214"/>
      <c r="L72" s="18"/>
    </row>
    <row r="73" spans="1:31" x14ac:dyDescent="0.2">
      <c r="B73" s="18"/>
      <c r="J73" s="214"/>
      <c r="L73" s="18"/>
    </row>
    <row r="74" spans="1:31" x14ac:dyDescent="0.2">
      <c r="B74" s="18"/>
      <c r="J74" s="214"/>
      <c r="L74" s="18"/>
    </row>
    <row r="75" spans="1:31" x14ac:dyDescent="0.2">
      <c r="B75" s="18"/>
      <c r="J75" s="214"/>
      <c r="L75" s="18"/>
    </row>
    <row r="76" spans="1:31" s="2" customFormat="1" ht="12.75" x14ac:dyDescent="0.2">
      <c r="A76" s="29"/>
      <c r="B76" s="30"/>
      <c r="C76" s="29"/>
      <c r="D76" s="41" t="s">
        <v>51</v>
      </c>
      <c r="E76" s="32"/>
      <c r="F76" s="206" t="s">
        <v>52</v>
      </c>
      <c r="G76" s="41" t="s">
        <v>51</v>
      </c>
      <c r="H76" s="32"/>
      <c r="I76" s="109"/>
      <c r="J76" s="110" t="s">
        <v>52</v>
      </c>
      <c r="K76" s="32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3"/>
      <c r="C77" s="44"/>
      <c r="D77" s="44"/>
      <c r="E77" s="44"/>
      <c r="F77" s="44"/>
      <c r="G77" s="44"/>
      <c r="H77" s="44"/>
      <c r="I77" s="112"/>
      <c r="J77" s="44"/>
      <c r="K77" s="44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x14ac:dyDescent="0.2">
      <c r="J78" s="214"/>
    </row>
    <row r="79" spans="1:31" x14ac:dyDescent="0.2">
      <c r="J79" s="214"/>
    </row>
    <row r="80" spans="1:31" x14ac:dyDescent="0.2">
      <c r="J80" s="214"/>
    </row>
    <row r="81" spans="1:47" s="2" customFormat="1" ht="6.95" customHeight="1" x14ac:dyDescent="0.2">
      <c r="A81" s="29"/>
      <c r="B81" s="45"/>
      <c r="C81" s="46"/>
      <c r="D81" s="46"/>
      <c r="E81" s="46"/>
      <c r="F81" s="46"/>
      <c r="G81" s="46"/>
      <c r="H81" s="46"/>
      <c r="I81" s="113"/>
      <c r="J81" s="46"/>
      <c r="K81" s="46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9" t="s">
        <v>92</v>
      </c>
      <c r="D82" s="29"/>
      <c r="E82" s="29"/>
      <c r="F82" s="29"/>
      <c r="G82" s="29"/>
      <c r="H82" s="29"/>
      <c r="I82" s="87"/>
      <c r="J82" s="219"/>
      <c r="K82" s="29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87"/>
      <c r="J83" s="219"/>
      <c r="K83" s="29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5" t="s">
        <v>16</v>
      </c>
      <c r="D84" s="29"/>
      <c r="E84" s="29"/>
      <c r="F84" s="29"/>
      <c r="G84" s="29"/>
      <c r="H84" s="29"/>
      <c r="I84" s="87"/>
      <c r="J84" s="219"/>
      <c r="K84" s="29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301" t="str">
        <f>E7</f>
        <v>ZŠ+MŠ Červený vrch</v>
      </c>
      <c r="F85" s="302"/>
      <c r="G85" s="302"/>
      <c r="H85" s="302"/>
      <c r="I85" s="87"/>
      <c r="J85" s="219"/>
      <c r="K85" s="29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5" t="s">
        <v>88</v>
      </c>
      <c r="D86" s="29"/>
      <c r="E86" s="29"/>
      <c r="F86" s="29"/>
      <c r="G86" s="29"/>
      <c r="H86" s="29"/>
      <c r="I86" s="87"/>
      <c r="J86" s="219"/>
      <c r="K86" s="29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86" t="str">
        <f>E9</f>
        <v>zaluzie - Zastínění učeben venkovními žaluziemi</v>
      </c>
      <c r="F87" s="303"/>
      <c r="G87" s="303"/>
      <c r="H87" s="303"/>
      <c r="I87" s="87"/>
      <c r="J87" s="219"/>
      <c r="K87" s="29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87"/>
      <c r="J88" s="219"/>
      <c r="K88" s="29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5" t="s">
        <v>20</v>
      </c>
      <c r="D89" s="29"/>
      <c r="E89" s="29"/>
      <c r="F89" s="15" t="str">
        <f>F12</f>
        <v>Alžírská 680/26.P6-Vokovice</v>
      </c>
      <c r="G89" s="29"/>
      <c r="H89" s="29"/>
      <c r="I89" s="88" t="s">
        <v>22</v>
      </c>
      <c r="J89" s="218" t="str">
        <f>IF(J12="","",J12)</f>
        <v>28. 5. 2020</v>
      </c>
      <c r="K89" s="29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87"/>
      <c r="J90" s="219"/>
      <c r="K90" s="29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5" t="s">
        <v>24</v>
      </c>
      <c r="D91" s="29"/>
      <c r="E91" s="29"/>
      <c r="F91" s="15" t="str">
        <f>E15</f>
        <v>MČ Praha 6,Čs.armády 601/23,v zast.Sneo</v>
      </c>
      <c r="G91" s="29"/>
      <c r="H91" s="29"/>
      <c r="I91" s="88" t="s">
        <v>30</v>
      </c>
      <c r="J91" s="215" t="str">
        <f>E21</f>
        <v>ing.R.Krýza</v>
      </c>
      <c r="K91" s="29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5" t="s">
        <v>28</v>
      </c>
      <c r="D92" s="29"/>
      <c r="E92" s="29"/>
      <c r="F92" s="15" t="str">
        <f>IF(E18="","",E18)</f>
        <v>Vyplň údaj</v>
      </c>
      <c r="G92" s="29"/>
      <c r="H92" s="29"/>
      <c r="I92" s="88" t="s">
        <v>33</v>
      </c>
      <c r="J92" s="215" t="str">
        <f>E24</f>
        <v>ing.I.Prágrová</v>
      </c>
      <c r="K92" s="29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87"/>
      <c r="J93" s="219"/>
      <c r="K93" s="29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4" t="s">
        <v>93</v>
      </c>
      <c r="D94" s="101"/>
      <c r="E94" s="101"/>
      <c r="F94" s="101"/>
      <c r="G94" s="101"/>
      <c r="H94" s="101"/>
      <c r="I94" s="115"/>
      <c r="J94" s="116" t="s">
        <v>94</v>
      </c>
      <c r="K94" s="101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87"/>
      <c r="J95" s="219"/>
      <c r="K95" s="29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17" t="s">
        <v>95</v>
      </c>
      <c r="D96" s="29"/>
      <c r="E96" s="29"/>
      <c r="F96" s="29"/>
      <c r="G96" s="29"/>
      <c r="H96" s="29"/>
      <c r="I96" s="87"/>
      <c r="J96" s="217">
        <f>J141</f>
        <v>0</v>
      </c>
      <c r="K96" s="29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5" t="s">
        <v>96</v>
      </c>
    </row>
    <row r="97" spans="1:31" s="9" customFormat="1" ht="24.95" customHeight="1" x14ac:dyDescent="0.2">
      <c r="B97" s="118"/>
      <c r="D97" s="119" t="s">
        <v>97</v>
      </c>
      <c r="E97" s="120"/>
      <c r="F97" s="207"/>
      <c r="G97" s="120"/>
      <c r="H97" s="120"/>
      <c r="I97" s="121"/>
      <c r="J97" s="122">
        <f>J142</f>
        <v>0</v>
      </c>
      <c r="L97" s="118"/>
    </row>
    <row r="98" spans="1:31" s="10" customFormat="1" ht="19.899999999999999" customHeight="1" x14ac:dyDescent="0.2">
      <c r="B98" s="123"/>
      <c r="D98" s="124" t="s">
        <v>98</v>
      </c>
      <c r="E98" s="125"/>
      <c r="F98" s="207"/>
      <c r="G98" s="125"/>
      <c r="H98" s="125"/>
      <c r="I98" s="126"/>
      <c r="J98" s="127">
        <f>J143</f>
        <v>0</v>
      </c>
      <c r="L98" s="123"/>
    </row>
    <row r="99" spans="1:31" s="10" customFormat="1" ht="19.899999999999999" customHeight="1" x14ac:dyDescent="0.2">
      <c r="B99" s="123"/>
      <c r="D99" s="124" t="s">
        <v>99</v>
      </c>
      <c r="E99" s="125"/>
      <c r="F99" s="207"/>
      <c r="G99" s="125"/>
      <c r="H99" s="125"/>
      <c r="I99" s="126"/>
      <c r="J99" s="127">
        <f>J145</f>
        <v>0</v>
      </c>
      <c r="L99" s="123"/>
    </row>
    <row r="100" spans="1:31" s="10" customFormat="1" ht="19.899999999999999" customHeight="1" x14ac:dyDescent="0.2">
      <c r="B100" s="123"/>
      <c r="D100" s="124" t="s">
        <v>100</v>
      </c>
      <c r="E100" s="125"/>
      <c r="F100" s="207"/>
      <c r="G100" s="125"/>
      <c r="H100" s="125"/>
      <c r="I100" s="126"/>
      <c r="J100" s="127">
        <f>J152</f>
        <v>0</v>
      </c>
      <c r="L100" s="123"/>
    </row>
    <row r="101" spans="1:31" s="9" customFormat="1" ht="24.95" customHeight="1" x14ac:dyDescent="0.2">
      <c r="B101" s="118"/>
      <c r="D101" s="119" t="s">
        <v>101</v>
      </c>
      <c r="E101" s="120"/>
      <c r="F101" s="207"/>
      <c r="G101" s="120"/>
      <c r="H101" s="120"/>
      <c r="I101" s="121"/>
      <c r="J101" s="122">
        <f>J154</f>
        <v>0</v>
      </c>
      <c r="L101" s="118"/>
    </row>
    <row r="102" spans="1:31" s="10" customFormat="1" ht="19.899999999999999" customHeight="1" x14ac:dyDescent="0.2">
      <c r="B102" s="123"/>
      <c r="D102" s="124" t="s">
        <v>102</v>
      </c>
      <c r="E102" s="125"/>
      <c r="F102" s="207"/>
      <c r="G102" s="125"/>
      <c r="H102" s="125"/>
      <c r="I102" s="126"/>
      <c r="J102" s="127">
        <f>J155</f>
        <v>0</v>
      </c>
      <c r="L102" s="123"/>
    </row>
    <row r="103" spans="1:31" s="10" customFormat="1" ht="19.899999999999999" customHeight="1" x14ac:dyDescent="0.2">
      <c r="B103" s="123"/>
      <c r="D103" s="124" t="s">
        <v>103</v>
      </c>
      <c r="E103" s="125"/>
      <c r="F103" s="207"/>
      <c r="G103" s="125"/>
      <c r="H103" s="125"/>
      <c r="I103" s="126"/>
      <c r="J103" s="127">
        <f>J159</f>
        <v>0</v>
      </c>
      <c r="L103" s="123"/>
    </row>
    <row r="104" spans="1:31" s="10" customFormat="1" ht="19.899999999999999" customHeight="1" x14ac:dyDescent="0.2">
      <c r="B104" s="123"/>
      <c r="D104" s="124" t="s">
        <v>104</v>
      </c>
      <c r="E104" s="125"/>
      <c r="F104" s="207"/>
      <c r="G104" s="125"/>
      <c r="H104" s="125"/>
      <c r="I104" s="126"/>
      <c r="J104" s="127">
        <f>J163</f>
        <v>0</v>
      </c>
      <c r="L104" s="123"/>
    </row>
    <row r="105" spans="1:31" s="9" customFormat="1" ht="24.95" customHeight="1" x14ac:dyDescent="0.2">
      <c r="B105" s="118"/>
      <c r="D105" s="119" t="s">
        <v>105</v>
      </c>
      <c r="E105" s="120"/>
      <c r="F105" s="207"/>
      <c r="G105" s="120"/>
      <c r="H105" s="120"/>
      <c r="I105" s="121"/>
      <c r="J105" s="122">
        <f>J169</f>
        <v>0</v>
      </c>
      <c r="L105" s="118"/>
    </row>
    <row r="106" spans="1:31" s="10" customFormat="1" ht="19.899999999999999" customHeight="1" x14ac:dyDescent="0.2">
      <c r="B106" s="123"/>
      <c r="D106" s="124" t="s">
        <v>106</v>
      </c>
      <c r="E106" s="125"/>
      <c r="F106" s="207"/>
      <c r="G106" s="125"/>
      <c r="H106" s="125"/>
      <c r="I106" s="126"/>
      <c r="J106" s="127">
        <f>J170</f>
        <v>0</v>
      </c>
      <c r="L106" s="123"/>
    </row>
    <row r="107" spans="1:31" s="9" customFormat="1" ht="24.95" customHeight="1" x14ac:dyDescent="0.2">
      <c r="B107" s="118"/>
      <c r="D107" s="119" t="s">
        <v>107</v>
      </c>
      <c r="E107" s="120"/>
      <c r="F107" s="207"/>
      <c r="G107" s="120"/>
      <c r="H107" s="120"/>
      <c r="I107" s="121"/>
      <c r="J107" s="122">
        <f>J172</f>
        <v>0</v>
      </c>
      <c r="L107" s="118"/>
    </row>
    <row r="108" spans="1:31" s="10" customFormat="1" ht="19.899999999999999" customHeight="1" x14ac:dyDescent="0.2">
      <c r="B108" s="123"/>
      <c r="D108" s="124" t="s">
        <v>108</v>
      </c>
      <c r="E108" s="125"/>
      <c r="F108" s="207"/>
      <c r="G108" s="125"/>
      <c r="H108" s="125"/>
      <c r="I108" s="126"/>
      <c r="J108" s="127">
        <f>J173</f>
        <v>0</v>
      </c>
      <c r="L108" s="123"/>
    </row>
    <row r="109" spans="1:31" s="10" customFormat="1" ht="19.899999999999999" customHeight="1" x14ac:dyDescent="0.2">
      <c r="B109" s="123"/>
      <c r="D109" s="124" t="s">
        <v>109</v>
      </c>
      <c r="E109" s="125"/>
      <c r="F109" s="207"/>
      <c r="G109" s="125"/>
      <c r="H109" s="125"/>
      <c r="I109" s="126"/>
      <c r="J109" s="127">
        <f>J175</f>
        <v>0</v>
      </c>
      <c r="L109" s="123"/>
    </row>
    <row r="110" spans="1:31" s="10" customFormat="1" ht="19.899999999999999" customHeight="1" x14ac:dyDescent="0.2">
      <c r="B110" s="123"/>
      <c r="D110" s="124" t="s">
        <v>110</v>
      </c>
      <c r="E110" s="125"/>
      <c r="F110" s="207"/>
      <c r="G110" s="125"/>
      <c r="H110" s="125"/>
      <c r="I110" s="126"/>
      <c r="J110" s="127">
        <f>J177</f>
        <v>0</v>
      </c>
      <c r="L110" s="123"/>
    </row>
    <row r="111" spans="1:31" s="10" customFormat="1" ht="19.899999999999999" customHeight="1" x14ac:dyDescent="0.2">
      <c r="B111" s="123"/>
      <c r="D111" s="124" t="s">
        <v>111</v>
      </c>
      <c r="E111" s="125"/>
      <c r="F111" s="207"/>
      <c r="G111" s="125"/>
      <c r="H111" s="125"/>
      <c r="I111" s="126"/>
      <c r="J111" s="127">
        <f>J180</f>
        <v>0</v>
      </c>
      <c r="L111" s="123"/>
    </row>
    <row r="112" spans="1:31" s="2" customFormat="1" ht="21.7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87"/>
      <c r="J112" s="219"/>
      <c r="K112" s="29"/>
      <c r="L112" s="38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87"/>
      <c r="J113" s="219"/>
      <c r="K113" s="29"/>
      <c r="L113" s="38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9.25" customHeight="1" x14ac:dyDescent="0.2">
      <c r="A114" s="29"/>
      <c r="B114" s="30"/>
      <c r="C114" s="117" t="s">
        <v>112</v>
      </c>
      <c r="D114" s="29"/>
      <c r="E114" s="29"/>
      <c r="F114" s="29"/>
      <c r="G114" s="29"/>
      <c r="H114" s="29"/>
      <c r="I114" s="87"/>
      <c r="J114" s="128">
        <f>ROUND(J115 + J116 + J117 + J118 + J119 + J120,2)</f>
        <v>0</v>
      </c>
      <c r="K114" s="29"/>
      <c r="L114" s="38"/>
      <c r="N114" s="129" t="s">
        <v>40</v>
      </c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8" customHeight="1" x14ac:dyDescent="0.2">
      <c r="A115" s="29"/>
      <c r="B115" s="130"/>
      <c r="C115" s="87"/>
      <c r="D115" s="299" t="s">
        <v>113</v>
      </c>
      <c r="E115" s="300"/>
      <c r="F115" s="300"/>
      <c r="G115" s="87"/>
      <c r="H115" s="87"/>
      <c r="I115" s="87"/>
      <c r="J115" s="132">
        <v>0</v>
      </c>
      <c r="K115" s="87"/>
      <c r="L115" s="133"/>
      <c r="M115" s="134"/>
      <c r="N115" s="135" t="s">
        <v>41</v>
      </c>
      <c r="O115" s="134"/>
      <c r="P115" s="134"/>
      <c r="Q115" s="134"/>
      <c r="R115" s="134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134"/>
      <c r="AG115" s="134"/>
      <c r="AH115" s="134"/>
      <c r="AI115" s="134"/>
      <c r="AJ115" s="134"/>
      <c r="AK115" s="134"/>
      <c r="AL115" s="134"/>
      <c r="AM115" s="134"/>
      <c r="AN115" s="134"/>
      <c r="AO115" s="134"/>
      <c r="AP115" s="134"/>
      <c r="AQ115" s="134"/>
      <c r="AR115" s="134"/>
      <c r="AS115" s="134"/>
      <c r="AT115" s="134"/>
      <c r="AU115" s="134"/>
      <c r="AV115" s="134"/>
      <c r="AW115" s="134"/>
      <c r="AX115" s="134"/>
      <c r="AY115" s="136" t="s">
        <v>114</v>
      </c>
      <c r="AZ115" s="134"/>
      <c r="BA115" s="134"/>
      <c r="BB115" s="134"/>
      <c r="BC115" s="134"/>
      <c r="BD115" s="134"/>
      <c r="BE115" s="137">
        <f t="shared" ref="BE115:BE120" si="0">IF(N115="základní",J115,0)</f>
        <v>0</v>
      </c>
      <c r="BF115" s="137">
        <f t="shared" ref="BF115:BF120" si="1">IF(N115="snížená",J115,0)</f>
        <v>0</v>
      </c>
      <c r="BG115" s="137">
        <f t="shared" ref="BG115:BG120" si="2">IF(N115="zákl. přenesená",J115,0)</f>
        <v>0</v>
      </c>
      <c r="BH115" s="137">
        <f t="shared" ref="BH115:BH120" si="3">IF(N115="sníž. přenesená",J115,0)</f>
        <v>0</v>
      </c>
      <c r="BI115" s="137">
        <f t="shared" ref="BI115:BI120" si="4">IF(N115="nulová",J115,0)</f>
        <v>0</v>
      </c>
      <c r="BJ115" s="136" t="s">
        <v>84</v>
      </c>
      <c r="BK115" s="134"/>
      <c r="BL115" s="134"/>
      <c r="BM115" s="134"/>
    </row>
    <row r="116" spans="1:65" s="2" customFormat="1" ht="18" customHeight="1" x14ac:dyDescent="0.2">
      <c r="A116" s="29"/>
      <c r="B116" s="130"/>
      <c r="C116" s="87"/>
      <c r="D116" s="299" t="s">
        <v>115</v>
      </c>
      <c r="E116" s="300"/>
      <c r="F116" s="300"/>
      <c r="G116" s="87"/>
      <c r="H116" s="87"/>
      <c r="I116" s="87"/>
      <c r="J116" s="132">
        <v>0</v>
      </c>
      <c r="K116" s="87"/>
      <c r="L116" s="133"/>
      <c r="M116" s="134"/>
      <c r="N116" s="135" t="s">
        <v>41</v>
      </c>
      <c r="O116" s="134"/>
      <c r="P116" s="134"/>
      <c r="Q116" s="134"/>
      <c r="R116" s="134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134"/>
      <c r="AG116" s="134"/>
      <c r="AH116" s="134"/>
      <c r="AI116" s="134"/>
      <c r="AJ116" s="134"/>
      <c r="AK116" s="134"/>
      <c r="AL116" s="134"/>
      <c r="AM116" s="134"/>
      <c r="AN116" s="134"/>
      <c r="AO116" s="134"/>
      <c r="AP116" s="134"/>
      <c r="AQ116" s="134"/>
      <c r="AR116" s="134"/>
      <c r="AS116" s="134"/>
      <c r="AT116" s="134"/>
      <c r="AU116" s="134"/>
      <c r="AV116" s="134"/>
      <c r="AW116" s="134"/>
      <c r="AX116" s="134"/>
      <c r="AY116" s="136" t="s">
        <v>114</v>
      </c>
      <c r="AZ116" s="134"/>
      <c r="BA116" s="134"/>
      <c r="BB116" s="134"/>
      <c r="BC116" s="134"/>
      <c r="BD116" s="134"/>
      <c r="BE116" s="137">
        <f t="shared" si="0"/>
        <v>0</v>
      </c>
      <c r="BF116" s="137">
        <f t="shared" si="1"/>
        <v>0</v>
      </c>
      <c r="BG116" s="137">
        <f t="shared" si="2"/>
        <v>0</v>
      </c>
      <c r="BH116" s="137">
        <f t="shared" si="3"/>
        <v>0</v>
      </c>
      <c r="BI116" s="137">
        <f t="shared" si="4"/>
        <v>0</v>
      </c>
      <c r="BJ116" s="136" t="s">
        <v>84</v>
      </c>
      <c r="BK116" s="134"/>
      <c r="BL116" s="134"/>
      <c r="BM116" s="134"/>
    </row>
    <row r="117" spans="1:65" s="2" customFormat="1" ht="18" customHeight="1" x14ac:dyDescent="0.2">
      <c r="A117" s="29"/>
      <c r="B117" s="130"/>
      <c r="C117" s="87"/>
      <c r="D117" s="299" t="s">
        <v>116</v>
      </c>
      <c r="E117" s="300"/>
      <c r="F117" s="300"/>
      <c r="G117" s="87"/>
      <c r="H117" s="87"/>
      <c r="I117" s="87"/>
      <c r="J117" s="132">
        <v>0</v>
      </c>
      <c r="K117" s="87"/>
      <c r="L117" s="133"/>
      <c r="M117" s="134"/>
      <c r="N117" s="135" t="s">
        <v>41</v>
      </c>
      <c r="O117" s="134"/>
      <c r="P117" s="134"/>
      <c r="Q117" s="134"/>
      <c r="R117" s="134"/>
      <c r="S117" s="87"/>
      <c r="T117" s="87"/>
      <c r="U117" s="87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134"/>
      <c r="AG117" s="134"/>
      <c r="AH117" s="134"/>
      <c r="AI117" s="134"/>
      <c r="AJ117" s="134"/>
      <c r="AK117" s="134"/>
      <c r="AL117" s="134"/>
      <c r="AM117" s="134"/>
      <c r="AN117" s="134"/>
      <c r="AO117" s="134"/>
      <c r="AP117" s="134"/>
      <c r="AQ117" s="134"/>
      <c r="AR117" s="134"/>
      <c r="AS117" s="134"/>
      <c r="AT117" s="134"/>
      <c r="AU117" s="134"/>
      <c r="AV117" s="134"/>
      <c r="AW117" s="134"/>
      <c r="AX117" s="134"/>
      <c r="AY117" s="136" t="s">
        <v>114</v>
      </c>
      <c r="AZ117" s="134"/>
      <c r="BA117" s="134"/>
      <c r="BB117" s="134"/>
      <c r="BC117" s="134"/>
      <c r="BD117" s="134"/>
      <c r="BE117" s="137">
        <f t="shared" si="0"/>
        <v>0</v>
      </c>
      <c r="BF117" s="137">
        <f t="shared" si="1"/>
        <v>0</v>
      </c>
      <c r="BG117" s="137">
        <f t="shared" si="2"/>
        <v>0</v>
      </c>
      <c r="BH117" s="137">
        <f t="shared" si="3"/>
        <v>0</v>
      </c>
      <c r="BI117" s="137">
        <f t="shared" si="4"/>
        <v>0</v>
      </c>
      <c r="BJ117" s="136" t="s">
        <v>84</v>
      </c>
      <c r="BK117" s="134"/>
      <c r="BL117" s="134"/>
      <c r="BM117" s="134"/>
    </row>
    <row r="118" spans="1:65" s="2" customFormat="1" ht="18" customHeight="1" x14ac:dyDescent="0.2">
      <c r="A118" s="29"/>
      <c r="B118" s="130"/>
      <c r="C118" s="87"/>
      <c r="D118" s="299" t="s">
        <v>117</v>
      </c>
      <c r="E118" s="300"/>
      <c r="F118" s="300"/>
      <c r="G118" s="87"/>
      <c r="H118" s="87"/>
      <c r="I118" s="87"/>
      <c r="J118" s="132">
        <v>0</v>
      </c>
      <c r="K118" s="87"/>
      <c r="L118" s="133"/>
      <c r="M118" s="134"/>
      <c r="N118" s="135" t="s">
        <v>41</v>
      </c>
      <c r="O118" s="134"/>
      <c r="P118" s="134"/>
      <c r="Q118" s="134"/>
      <c r="R118" s="134"/>
      <c r="S118" s="87"/>
      <c r="T118" s="87"/>
      <c r="U118" s="87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134"/>
      <c r="AG118" s="134"/>
      <c r="AH118" s="134"/>
      <c r="AI118" s="134"/>
      <c r="AJ118" s="134"/>
      <c r="AK118" s="134"/>
      <c r="AL118" s="134"/>
      <c r="AM118" s="134"/>
      <c r="AN118" s="134"/>
      <c r="AO118" s="134"/>
      <c r="AP118" s="134"/>
      <c r="AQ118" s="134"/>
      <c r="AR118" s="134"/>
      <c r="AS118" s="134"/>
      <c r="AT118" s="134"/>
      <c r="AU118" s="134"/>
      <c r="AV118" s="134"/>
      <c r="AW118" s="134"/>
      <c r="AX118" s="134"/>
      <c r="AY118" s="136" t="s">
        <v>114</v>
      </c>
      <c r="AZ118" s="134"/>
      <c r="BA118" s="134"/>
      <c r="BB118" s="134"/>
      <c r="BC118" s="134"/>
      <c r="BD118" s="134"/>
      <c r="BE118" s="137">
        <f t="shared" si="0"/>
        <v>0</v>
      </c>
      <c r="BF118" s="137">
        <f t="shared" si="1"/>
        <v>0</v>
      </c>
      <c r="BG118" s="137">
        <f t="shared" si="2"/>
        <v>0</v>
      </c>
      <c r="BH118" s="137">
        <f t="shared" si="3"/>
        <v>0</v>
      </c>
      <c r="BI118" s="137">
        <f t="shared" si="4"/>
        <v>0</v>
      </c>
      <c r="BJ118" s="136" t="s">
        <v>84</v>
      </c>
      <c r="BK118" s="134"/>
      <c r="BL118" s="134"/>
      <c r="BM118" s="134"/>
    </row>
    <row r="119" spans="1:65" s="2" customFormat="1" ht="18" customHeight="1" x14ac:dyDescent="0.2">
      <c r="A119" s="29"/>
      <c r="B119" s="130"/>
      <c r="C119" s="87"/>
      <c r="D119" s="299" t="s">
        <v>118</v>
      </c>
      <c r="E119" s="300"/>
      <c r="F119" s="300"/>
      <c r="G119" s="87"/>
      <c r="H119" s="87"/>
      <c r="I119" s="87"/>
      <c r="J119" s="132">
        <v>0</v>
      </c>
      <c r="K119" s="87"/>
      <c r="L119" s="133"/>
      <c r="M119" s="134"/>
      <c r="N119" s="135" t="s">
        <v>41</v>
      </c>
      <c r="O119" s="134"/>
      <c r="P119" s="134"/>
      <c r="Q119" s="134"/>
      <c r="R119" s="134"/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134"/>
      <c r="AG119" s="134"/>
      <c r="AH119" s="134"/>
      <c r="AI119" s="134"/>
      <c r="AJ119" s="134"/>
      <c r="AK119" s="134"/>
      <c r="AL119" s="134"/>
      <c r="AM119" s="134"/>
      <c r="AN119" s="134"/>
      <c r="AO119" s="134"/>
      <c r="AP119" s="134"/>
      <c r="AQ119" s="134"/>
      <c r="AR119" s="134"/>
      <c r="AS119" s="134"/>
      <c r="AT119" s="134"/>
      <c r="AU119" s="134"/>
      <c r="AV119" s="134"/>
      <c r="AW119" s="134"/>
      <c r="AX119" s="134"/>
      <c r="AY119" s="136" t="s">
        <v>114</v>
      </c>
      <c r="AZ119" s="134"/>
      <c r="BA119" s="134"/>
      <c r="BB119" s="134"/>
      <c r="BC119" s="134"/>
      <c r="BD119" s="134"/>
      <c r="BE119" s="137">
        <f t="shared" si="0"/>
        <v>0</v>
      </c>
      <c r="BF119" s="137">
        <f t="shared" si="1"/>
        <v>0</v>
      </c>
      <c r="BG119" s="137">
        <f t="shared" si="2"/>
        <v>0</v>
      </c>
      <c r="BH119" s="137">
        <f t="shared" si="3"/>
        <v>0</v>
      </c>
      <c r="BI119" s="137">
        <f t="shared" si="4"/>
        <v>0</v>
      </c>
      <c r="BJ119" s="136" t="s">
        <v>84</v>
      </c>
      <c r="BK119" s="134"/>
      <c r="BL119" s="134"/>
      <c r="BM119" s="134"/>
    </row>
    <row r="120" spans="1:65" s="2" customFormat="1" ht="18" customHeight="1" x14ac:dyDescent="0.2">
      <c r="A120" s="29"/>
      <c r="B120" s="130"/>
      <c r="C120" s="87"/>
      <c r="D120" s="131" t="s">
        <v>119</v>
      </c>
      <c r="E120" s="87"/>
      <c r="F120" s="87"/>
      <c r="G120" s="87"/>
      <c r="H120" s="87"/>
      <c r="I120" s="87"/>
      <c r="J120" s="132">
        <f>ROUND(J30*T120,2)</f>
        <v>0</v>
      </c>
      <c r="K120" s="87"/>
      <c r="L120" s="133"/>
      <c r="M120" s="134"/>
      <c r="N120" s="135" t="s">
        <v>41</v>
      </c>
      <c r="O120" s="134"/>
      <c r="P120" s="134"/>
      <c r="Q120" s="134"/>
      <c r="R120" s="134"/>
      <c r="S120" s="87"/>
      <c r="T120" s="87"/>
      <c r="U120" s="87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134"/>
      <c r="AG120" s="134"/>
      <c r="AH120" s="134"/>
      <c r="AI120" s="134"/>
      <c r="AJ120" s="134"/>
      <c r="AK120" s="134"/>
      <c r="AL120" s="134"/>
      <c r="AM120" s="134"/>
      <c r="AN120" s="134"/>
      <c r="AO120" s="134"/>
      <c r="AP120" s="134"/>
      <c r="AQ120" s="134"/>
      <c r="AR120" s="134"/>
      <c r="AS120" s="134"/>
      <c r="AT120" s="134"/>
      <c r="AU120" s="134"/>
      <c r="AV120" s="134"/>
      <c r="AW120" s="134"/>
      <c r="AX120" s="134"/>
      <c r="AY120" s="136" t="s">
        <v>120</v>
      </c>
      <c r="AZ120" s="134"/>
      <c r="BA120" s="134"/>
      <c r="BB120" s="134"/>
      <c r="BC120" s="134"/>
      <c r="BD120" s="134"/>
      <c r="BE120" s="137">
        <f t="shared" si="0"/>
        <v>0</v>
      </c>
      <c r="BF120" s="137">
        <f t="shared" si="1"/>
        <v>0</v>
      </c>
      <c r="BG120" s="137">
        <f t="shared" si="2"/>
        <v>0</v>
      </c>
      <c r="BH120" s="137">
        <f t="shared" si="3"/>
        <v>0</v>
      </c>
      <c r="BI120" s="137">
        <f t="shared" si="4"/>
        <v>0</v>
      </c>
      <c r="BJ120" s="136" t="s">
        <v>84</v>
      </c>
      <c r="BK120" s="134"/>
      <c r="BL120" s="134"/>
      <c r="BM120" s="134"/>
    </row>
    <row r="121" spans="1:65" s="2" customFormat="1" x14ac:dyDescent="0.2">
      <c r="A121" s="29"/>
      <c r="B121" s="30"/>
      <c r="C121" s="29"/>
      <c r="D121" s="29"/>
      <c r="E121" s="29"/>
      <c r="F121" s="29"/>
      <c r="G121" s="29"/>
      <c r="H121" s="29"/>
      <c r="I121" s="87"/>
      <c r="J121" s="29"/>
      <c r="K121" s="29"/>
      <c r="L121" s="38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9.25" customHeight="1" x14ac:dyDescent="0.2">
      <c r="A122" s="29"/>
      <c r="B122" s="30"/>
      <c r="C122" s="138" t="s">
        <v>121</v>
      </c>
      <c r="D122" s="101"/>
      <c r="E122" s="101"/>
      <c r="F122" s="101"/>
      <c r="G122" s="101"/>
      <c r="H122" s="101"/>
      <c r="I122" s="115"/>
      <c r="J122" s="242">
        <f>ROUND(J96+J114,2)</f>
        <v>0</v>
      </c>
      <c r="K122" s="101"/>
      <c r="L122" s="38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6.95" customHeight="1" x14ac:dyDescent="0.2">
      <c r="A123" s="29"/>
      <c r="B123" s="43"/>
      <c r="C123" s="44"/>
      <c r="D123" s="44"/>
      <c r="E123" s="44"/>
      <c r="F123" s="44"/>
      <c r="G123" s="44"/>
      <c r="H123" s="44"/>
      <c r="I123" s="112"/>
      <c r="J123" s="243"/>
      <c r="K123" s="44"/>
      <c r="L123" s="38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x14ac:dyDescent="0.2">
      <c r="J124" s="244"/>
    </row>
    <row r="125" spans="1:65" x14ac:dyDescent="0.2">
      <c r="J125" s="244"/>
    </row>
    <row r="126" spans="1:65" x14ac:dyDescent="0.2">
      <c r="J126" s="244"/>
    </row>
    <row r="127" spans="1:65" s="2" customFormat="1" ht="6.95" customHeight="1" x14ac:dyDescent="0.2">
      <c r="A127" s="29"/>
      <c r="B127" s="45"/>
      <c r="C127" s="46"/>
      <c r="D127" s="46"/>
      <c r="E127" s="46"/>
      <c r="F127" s="46"/>
      <c r="G127" s="46"/>
      <c r="H127" s="46"/>
      <c r="I127" s="113"/>
      <c r="J127" s="245"/>
      <c r="K127" s="46"/>
      <c r="L127" s="38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65" s="2" customFormat="1" ht="24.95" customHeight="1" x14ac:dyDescent="0.2">
      <c r="A128" s="29"/>
      <c r="B128" s="30"/>
      <c r="C128" s="19" t="s">
        <v>122</v>
      </c>
      <c r="D128" s="29"/>
      <c r="E128" s="29"/>
      <c r="F128" s="29"/>
      <c r="G128" s="29"/>
      <c r="H128" s="29"/>
      <c r="I128" s="87"/>
      <c r="J128" s="246"/>
      <c r="K128" s="29"/>
      <c r="L128" s="38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5" customHeight="1" x14ac:dyDescent="0.2">
      <c r="A129" s="29"/>
      <c r="B129" s="30"/>
      <c r="C129" s="29"/>
      <c r="D129" s="29"/>
      <c r="E129" s="29"/>
      <c r="F129" s="29"/>
      <c r="G129" s="29"/>
      <c r="H129" s="29"/>
      <c r="I129" s="87"/>
      <c r="J129" s="246"/>
      <c r="K129" s="29"/>
      <c r="L129" s="38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 x14ac:dyDescent="0.2">
      <c r="A130" s="29"/>
      <c r="B130" s="30"/>
      <c r="C130" s="25" t="s">
        <v>16</v>
      </c>
      <c r="D130" s="29"/>
      <c r="E130" s="29"/>
      <c r="F130" s="29"/>
      <c r="G130" s="29"/>
      <c r="H130" s="29"/>
      <c r="I130" s="87"/>
      <c r="J130" s="246"/>
      <c r="K130" s="29"/>
      <c r="L130" s="38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6.5" customHeight="1" x14ac:dyDescent="0.2">
      <c r="A131" s="29"/>
      <c r="B131" s="30"/>
      <c r="C131" s="29"/>
      <c r="D131" s="29"/>
      <c r="E131" s="301" t="str">
        <f>E7</f>
        <v>ZŠ+MŠ Červený vrch</v>
      </c>
      <c r="F131" s="302"/>
      <c r="G131" s="302"/>
      <c r="H131" s="302"/>
      <c r="I131" s="87"/>
      <c r="J131" s="246"/>
      <c r="K131" s="29"/>
      <c r="L131" s="38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2" customHeight="1" x14ac:dyDescent="0.2">
      <c r="A132" s="29"/>
      <c r="B132" s="30"/>
      <c r="C132" s="25" t="s">
        <v>88</v>
      </c>
      <c r="D132" s="29"/>
      <c r="E132" s="29"/>
      <c r="F132" s="29"/>
      <c r="G132" s="29"/>
      <c r="H132" s="29"/>
      <c r="I132" s="87"/>
      <c r="J132" s="246"/>
      <c r="K132" s="29"/>
      <c r="L132" s="38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6.5" customHeight="1" x14ac:dyDescent="0.2">
      <c r="A133" s="29"/>
      <c r="B133" s="30"/>
      <c r="C133" s="29"/>
      <c r="D133" s="29"/>
      <c r="E133" s="286" t="str">
        <f>E9</f>
        <v>zaluzie - Zastínění učeben venkovními žaluziemi</v>
      </c>
      <c r="F133" s="303"/>
      <c r="G133" s="303"/>
      <c r="H133" s="303"/>
      <c r="I133" s="87"/>
      <c r="J133" s="246"/>
      <c r="K133" s="29"/>
      <c r="L133" s="38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6.95" customHeight="1" x14ac:dyDescent="0.2">
      <c r="A134" s="29"/>
      <c r="B134" s="30"/>
      <c r="C134" s="29"/>
      <c r="D134" s="29"/>
      <c r="E134" s="29"/>
      <c r="F134" s="29"/>
      <c r="G134" s="29"/>
      <c r="H134" s="29"/>
      <c r="I134" s="87"/>
      <c r="J134" s="246"/>
      <c r="K134" s="29"/>
      <c r="L134" s="38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2" customHeight="1" x14ac:dyDescent="0.2">
      <c r="A135" s="29"/>
      <c r="B135" s="30"/>
      <c r="C135" s="25" t="s">
        <v>20</v>
      </c>
      <c r="D135" s="29"/>
      <c r="E135" s="29"/>
      <c r="F135" s="15" t="str">
        <f>F12</f>
        <v>Alžírská 680/26.P6-Vokovice</v>
      </c>
      <c r="G135" s="29"/>
      <c r="H135" s="29"/>
      <c r="I135" s="88" t="s">
        <v>22</v>
      </c>
      <c r="J135" s="247" t="str">
        <f>IF(J12="","",J12)</f>
        <v>28. 5. 2020</v>
      </c>
      <c r="K135" s="29"/>
      <c r="L135" s="38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6.95" customHeight="1" x14ac:dyDescent="0.2">
      <c r="A136" s="29"/>
      <c r="B136" s="30"/>
      <c r="C136" s="29"/>
      <c r="D136" s="29"/>
      <c r="E136" s="29"/>
      <c r="F136" s="29"/>
      <c r="G136" s="29"/>
      <c r="H136" s="29"/>
      <c r="I136" s="87"/>
      <c r="J136" s="246"/>
      <c r="K136" s="29"/>
      <c r="L136" s="38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2" customFormat="1" ht="15.2" customHeight="1" x14ac:dyDescent="0.2">
      <c r="A137" s="29"/>
      <c r="B137" s="30"/>
      <c r="C137" s="25" t="s">
        <v>24</v>
      </c>
      <c r="D137" s="29"/>
      <c r="E137" s="29"/>
      <c r="F137" s="15" t="str">
        <f>E15</f>
        <v>MČ Praha 6,Čs.armády 601/23,v zast.Sneo</v>
      </c>
      <c r="G137" s="29"/>
      <c r="H137" s="29"/>
      <c r="I137" s="88" t="s">
        <v>30</v>
      </c>
      <c r="J137" s="248" t="str">
        <f>E21</f>
        <v>ing.R.Krýza</v>
      </c>
      <c r="K137" s="29"/>
      <c r="L137" s="38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5" s="2" customFormat="1" ht="15.2" customHeight="1" x14ac:dyDescent="0.2">
      <c r="A138" s="29"/>
      <c r="B138" s="30"/>
      <c r="C138" s="25" t="s">
        <v>28</v>
      </c>
      <c r="D138" s="29"/>
      <c r="E138" s="29"/>
      <c r="F138" s="15" t="str">
        <f>IF(E18="","",E18)</f>
        <v>Vyplň údaj</v>
      </c>
      <c r="G138" s="29"/>
      <c r="H138" s="29"/>
      <c r="I138" s="88" t="s">
        <v>33</v>
      </c>
      <c r="J138" s="248" t="str">
        <f>E24</f>
        <v>ing.I.Prágrová</v>
      </c>
      <c r="K138" s="29"/>
      <c r="L138" s="38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5" s="2" customFormat="1" ht="10.35" customHeight="1" x14ac:dyDescent="0.2">
      <c r="A139" s="29"/>
      <c r="B139" s="30"/>
      <c r="C139" s="29"/>
      <c r="D139" s="29"/>
      <c r="E139" s="29"/>
      <c r="F139" s="29"/>
      <c r="G139" s="29"/>
      <c r="H139" s="29"/>
      <c r="I139" s="87"/>
      <c r="J139" s="246"/>
      <c r="K139" s="29"/>
      <c r="L139" s="38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5" s="11" customFormat="1" ht="29.25" customHeight="1" x14ac:dyDescent="0.2">
      <c r="A140" s="139"/>
      <c r="B140" s="140"/>
      <c r="C140" s="141" t="s">
        <v>123</v>
      </c>
      <c r="D140" s="142" t="s">
        <v>61</v>
      </c>
      <c r="E140" s="142" t="s">
        <v>57</v>
      </c>
      <c r="F140" s="208" t="s">
        <v>58</v>
      </c>
      <c r="G140" s="142" t="s">
        <v>124</v>
      </c>
      <c r="H140" s="142" t="s">
        <v>125</v>
      </c>
      <c r="I140" s="143" t="s">
        <v>126</v>
      </c>
      <c r="J140" s="249" t="s">
        <v>94</v>
      </c>
      <c r="K140" s="144" t="s">
        <v>127</v>
      </c>
      <c r="L140" s="145"/>
      <c r="M140" s="58" t="s">
        <v>1</v>
      </c>
      <c r="N140" s="59" t="s">
        <v>40</v>
      </c>
      <c r="O140" s="59" t="s">
        <v>128</v>
      </c>
      <c r="P140" s="59" t="s">
        <v>129</v>
      </c>
      <c r="Q140" s="59" t="s">
        <v>130</v>
      </c>
      <c r="R140" s="59" t="s">
        <v>131</v>
      </c>
      <c r="S140" s="59" t="s">
        <v>132</v>
      </c>
      <c r="T140" s="60" t="s">
        <v>133</v>
      </c>
      <c r="U140" s="139"/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/>
    </row>
    <row r="141" spans="1:65" s="2" customFormat="1" ht="22.9" customHeight="1" x14ac:dyDescent="0.25">
      <c r="A141" s="29"/>
      <c r="B141" s="30"/>
      <c r="C141" s="65" t="s">
        <v>134</v>
      </c>
      <c r="D141" s="29"/>
      <c r="E141" s="29"/>
      <c r="F141" s="29"/>
      <c r="G141" s="29"/>
      <c r="H141" s="29"/>
      <c r="I141" s="87"/>
      <c r="J141" s="250">
        <f>BK141</f>
        <v>0</v>
      </c>
      <c r="K141" s="29"/>
      <c r="L141" s="30"/>
      <c r="M141" s="61"/>
      <c r="N141" s="52"/>
      <c r="O141" s="62"/>
      <c r="P141" s="146">
        <f>P142+P154+P169+P172</f>
        <v>0</v>
      </c>
      <c r="Q141" s="62"/>
      <c r="R141" s="146">
        <f>R142+R154+R169+R172</f>
        <v>0.13542000000000001</v>
      </c>
      <c r="S141" s="62"/>
      <c r="T141" s="147">
        <f>T142+T154+T169+T172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5" t="s">
        <v>75</v>
      </c>
      <c r="AU141" s="15" t="s">
        <v>96</v>
      </c>
      <c r="BK141" s="148">
        <f>BK142+BK154+BK169+BK172</f>
        <v>0</v>
      </c>
    </row>
    <row r="142" spans="1:65" s="12" customFormat="1" ht="25.9" customHeight="1" x14ac:dyDescent="0.2">
      <c r="B142" s="149"/>
      <c r="D142" s="150" t="s">
        <v>75</v>
      </c>
      <c r="E142" s="151" t="s">
        <v>135</v>
      </c>
      <c r="F142" s="209" t="s">
        <v>136</v>
      </c>
      <c r="I142" s="152"/>
      <c r="J142" s="251">
        <f>BK142</f>
        <v>0</v>
      </c>
      <c r="L142" s="149"/>
      <c r="M142" s="153"/>
      <c r="N142" s="154"/>
      <c r="O142" s="154"/>
      <c r="P142" s="155">
        <f>P143+P145+P152</f>
        <v>0</v>
      </c>
      <c r="Q142" s="154"/>
      <c r="R142" s="155">
        <f>R143+R145+R152</f>
        <v>0.13368000000000002</v>
      </c>
      <c r="S142" s="154"/>
      <c r="T142" s="156">
        <f>T143+T145+T152</f>
        <v>0</v>
      </c>
      <c r="AR142" s="150" t="s">
        <v>84</v>
      </c>
      <c r="AT142" s="157" t="s">
        <v>75</v>
      </c>
      <c r="AU142" s="157" t="s">
        <v>76</v>
      </c>
      <c r="AY142" s="150" t="s">
        <v>137</v>
      </c>
      <c r="BK142" s="158">
        <f>BK143+BK145+BK152</f>
        <v>0</v>
      </c>
    </row>
    <row r="143" spans="1:65" s="12" customFormat="1" ht="22.9" customHeight="1" x14ac:dyDescent="0.2">
      <c r="B143" s="149"/>
      <c r="D143" s="150" t="s">
        <v>75</v>
      </c>
      <c r="E143" s="159" t="s">
        <v>138</v>
      </c>
      <c r="F143" s="209" t="s">
        <v>139</v>
      </c>
      <c r="I143" s="152"/>
      <c r="J143" s="252">
        <f>BK143</f>
        <v>0</v>
      </c>
      <c r="L143" s="149"/>
      <c r="M143" s="153"/>
      <c r="N143" s="154"/>
      <c r="O143" s="154"/>
      <c r="P143" s="155">
        <f>P144</f>
        <v>0</v>
      </c>
      <c r="Q143" s="154"/>
      <c r="R143" s="155">
        <f>R144</f>
        <v>0.13368000000000002</v>
      </c>
      <c r="S143" s="154"/>
      <c r="T143" s="156">
        <f>T144</f>
        <v>0</v>
      </c>
      <c r="AR143" s="150" t="s">
        <v>84</v>
      </c>
      <c r="AT143" s="157" t="s">
        <v>75</v>
      </c>
      <c r="AU143" s="157" t="s">
        <v>84</v>
      </c>
      <c r="AY143" s="150" t="s">
        <v>137</v>
      </c>
      <c r="BK143" s="158">
        <f>BK144</f>
        <v>0</v>
      </c>
    </row>
    <row r="144" spans="1:65" s="2" customFormat="1" ht="21.75" customHeight="1" x14ac:dyDescent="0.2">
      <c r="A144" s="29"/>
      <c r="B144" s="130"/>
      <c r="C144" s="160" t="s">
        <v>84</v>
      </c>
      <c r="D144" s="160" t="s">
        <v>140</v>
      </c>
      <c r="E144" s="161" t="s">
        <v>141</v>
      </c>
      <c r="F144" s="210" t="s">
        <v>142</v>
      </c>
      <c r="G144" s="162" t="s">
        <v>143</v>
      </c>
      <c r="H144" s="256">
        <v>24</v>
      </c>
      <c r="I144" s="163"/>
      <c r="J144" s="253">
        <f>ROUND(I144*H144,2)</f>
        <v>0</v>
      </c>
      <c r="K144" s="164"/>
      <c r="L144" s="30"/>
      <c r="M144" s="165" t="s">
        <v>1</v>
      </c>
      <c r="N144" s="166" t="s">
        <v>41</v>
      </c>
      <c r="O144" s="54"/>
      <c r="P144" s="167">
        <f>O144*H144</f>
        <v>0</v>
      </c>
      <c r="Q144" s="167">
        <v>5.5700000000000003E-3</v>
      </c>
      <c r="R144" s="167">
        <f>Q144*H144</f>
        <v>0.13368000000000002</v>
      </c>
      <c r="S144" s="167">
        <v>0</v>
      </c>
      <c r="T144" s="16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9" t="s">
        <v>144</v>
      </c>
      <c r="AT144" s="169" t="s">
        <v>140</v>
      </c>
      <c r="AU144" s="169" t="s">
        <v>86</v>
      </c>
      <c r="AY144" s="15" t="s">
        <v>137</v>
      </c>
      <c r="BE144" s="170">
        <f>IF(N144="základní",J144,0)</f>
        <v>0</v>
      </c>
      <c r="BF144" s="170">
        <f>IF(N144="snížená",J144,0)</f>
        <v>0</v>
      </c>
      <c r="BG144" s="170">
        <f>IF(N144="zákl. přenesená",J144,0)</f>
        <v>0</v>
      </c>
      <c r="BH144" s="170">
        <f>IF(N144="sníž. přenesená",J144,0)</f>
        <v>0</v>
      </c>
      <c r="BI144" s="170">
        <f>IF(N144="nulová",J144,0)</f>
        <v>0</v>
      </c>
      <c r="BJ144" s="15" t="s">
        <v>84</v>
      </c>
      <c r="BK144" s="170">
        <f>ROUND(I144*H144,2)</f>
        <v>0</v>
      </c>
      <c r="BL144" s="15" t="s">
        <v>144</v>
      </c>
      <c r="BM144" s="169" t="s">
        <v>145</v>
      </c>
    </row>
    <row r="145" spans="1:65" s="12" customFormat="1" ht="22.9" customHeight="1" x14ac:dyDescent="0.2">
      <c r="B145" s="149"/>
      <c r="D145" s="150" t="s">
        <v>75</v>
      </c>
      <c r="E145" s="159" t="s">
        <v>146</v>
      </c>
      <c r="F145" s="209" t="s">
        <v>147</v>
      </c>
      <c r="H145" s="257"/>
      <c r="I145" s="152"/>
      <c r="J145" s="252">
        <f>BK145</f>
        <v>0</v>
      </c>
      <c r="L145" s="149"/>
      <c r="M145" s="153"/>
      <c r="N145" s="154"/>
      <c r="O145" s="154"/>
      <c r="P145" s="155">
        <f>SUM(P146:P151)</f>
        <v>0</v>
      </c>
      <c r="Q145" s="154"/>
      <c r="R145" s="155">
        <f>SUM(R146:R151)</f>
        <v>0</v>
      </c>
      <c r="S145" s="154"/>
      <c r="T145" s="156">
        <f>SUM(T146:T151)</f>
        <v>0</v>
      </c>
      <c r="AR145" s="150" t="s">
        <v>84</v>
      </c>
      <c r="AT145" s="157" t="s">
        <v>75</v>
      </c>
      <c r="AU145" s="157" t="s">
        <v>84</v>
      </c>
      <c r="AY145" s="150" t="s">
        <v>137</v>
      </c>
      <c r="BK145" s="158">
        <f>SUM(BK146:BK151)</f>
        <v>0</v>
      </c>
    </row>
    <row r="146" spans="1:65" s="2" customFormat="1" ht="21.75" customHeight="1" x14ac:dyDescent="0.2">
      <c r="A146" s="29"/>
      <c r="B146" s="130"/>
      <c r="C146" s="160" t="s">
        <v>86</v>
      </c>
      <c r="D146" s="160" t="s">
        <v>140</v>
      </c>
      <c r="E146" s="161" t="s">
        <v>148</v>
      </c>
      <c r="F146" s="210" t="s">
        <v>149</v>
      </c>
      <c r="G146" s="162" t="s">
        <v>143</v>
      </c>
      <c r="H146" s="256">
        <v>1</v>
      </c>
      <c r="I146" s="163"/>
      <c r="J146" s="253">
        <f>ROUND(I146*H146,2)</f>
        <v>0</v>
      </c>
      <c r="K146" s="164"/>
      <c r="L146" s="30"/>
      <c r="M146" s="165" t="s">
        <v>1</v>
      </c>
      <c r="N146" s="166" t="s">
        <v>41</v>
      </c>
      <c r="O146" s="54"/>
      <c r="P146" s="167">
        <f>O146*H146</f>
        <v>0</v>
      </c>
      <c r="Q146" s="167">
        <v>0</v>
      </c>
      <c r="R146" s="167">
        <f>Q146*H146</f>
        <v>0</v>
      </c>
      <c r="S146" s="167">
        <v>0</v>
      </c>
      <c r="T146" s="16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9" t="s">
        <v>144</v>
      </c>
      <c r="AT146" s="169" t="s">
        <v>140</v>
      </c>
      <c r="AU146" s="169" t="s">
        <v>86</v>
      </c>
      <c r="AY146" s="15" t="s">
        <v>137</v>
      </c>
      <c r="BE146" s="170">
        <f>IF(N146="základní",J146,0)</f>
        <v>0</v>
      </c>
      <c r="BF146" s="170">
        <f>IF(N146="snížená",J146,0)</f>
        <v>0</v>
      </c>
      <c r="BG146" s="170">
        <f>IF(N146="zákl. přenesená",J146,0)</f>
        <v>0</v>
      </c>
      <c r="BH146" s="170">
        <f>IF(N146="sníž. přenesená",J146,0)</f>
        <v>0</v>
      </c>
      <c r="BI146" s="170">
        <f>IF(N146="nulová",J146,0)</f>
        <v>0</v>
      </c>
      <c r="BJ146" s="15" t="s">
        <v>84</v>
      </c>
      <c r="BK146" s="170">
        <f>ROUND(I146*H146,2)</f>
        <v>0</v>
      </c>
      <c r="BL146" s="15" t="s">
        <v>144</v>
      </c>
      <c r="BM146" s="169" t="s">
        <v>150</v>
      </c>
    </row>
    <row r="147" spans="1:65" s="2" customFormat="1" ht="21.75" customHeight="1" x14ac:dyDescent="0.2">
      <c r="A147" s="29"/>
      <c r="B147" s="130"/>
      <c r="C147" s="160" t="s">
        <v>151</v>
      </c>
      <c r="D147" s="160" t="s">
        <v>140</v>
      </c>
      <c r="E147" s="161" t="s">
        <v>152</v>
      </c>
      <c r="F147" s="210" t="s">
        <v>153</v>
      </c>
      <c r="G147" s="162" t="s">
        <v>143</v>
      </c>
      <c r="H147" s="256">
        <v>14</v>
      </c>
      <c r="I147" s="163"/>
      <c r="J147" s="253">
        <f>ROUND(I147*H147,2)</f>
        <v>0</v>
      </c>
      <c r="K147" s="164"/>
      <c r="L147" s="30"/>
      <c r="M147" s="165" t="s">
        <v>1</v>
      </c>
      <c r="N147" s="166" t="s">
        <v>41</v>
      </c>
      <c r="O147" s="54"/>
      <c r="P147" s="167">
        <f>O147*H147</f>
        <v>0</v>
      </c>
      <c r="Q147" s="167">
        <v>0</v>
      </c>
      <c r="R147" s="167">
        <f>Q147*H147</f>
        <v>0</v>
      </c>
      <c r="S147" s="167">
        <v>0</v>
      </c>
      <c r="T147" s="16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9" t="s">
        <v>144</v>
      </c>
      <c r="AT147" s="169" t="s">
        <v>140</v>
      </c>
      <c r="AU147" s="169" t="s">
        <v>86</v>
      </c>
      <c r="AY147" s="15" t="s">
        <v>137</v>
      </c>
      <c r="BE147" s="170">
        <f>IF(N147="základní",J147,0)</f>
        <v>0</v>
      </c>
      <c r="BF147" s="170">
        <f>IF(N147="snížená",J147,0)</f>
        <v>0</v>
      </c>
      <c r="BG147" s="170">
        <f>IF(N147="zákl. přenesená",J147,0)</f>
        <v>0</v>
      </c>
      <c r="BH147" s="170">
        <f>IF(N147="sníž. přenesená",J147,0)</f>
        <v>0</v>
      </c>
      <c r="BI147" s="170">
        <f>IF(N147="nulová",J147,0)</f>
        <v>0</v>
      </c>
      <c r="BJ147" s="15" t="s">
        <v>84</v>
      </c>
      <c r="BK147" s="170">
        <f>ROUND(I147*H147,2)</f>
        <v>0</v>
      </c>
      <c r="BL147" s="15" t="s">
        <v>144</v>
      </c>
      <c r="BM147" s="169" t="s">
        <v>154</v>
      </c>
    </row>
    <row r="148" spans="1:65" s="13" customFormat="1" x14ac:dyDescent="0.2">
      <c r="B148" s="171"/>
      <c r="D148" s="172" t="s">
        <v>155</v>
      </c>
      <c r="E148" s="173" t="s">
        <v>1</v>
      </c>
      <c r="F148" s="211" t="s">
        <v>156</v>
      </c>
      <c r="H148" s="258">
        <v>14</v>
      </c>
      <c r="I148" s="174"/>
      <c r="J148" s="254"/>
      <c r="L148" s="171"/>
      <c r="M148" s="175"/>
      <c r="N148" s="176"/>
      <c r="O148" s="176"/>
      <c r="P148" s="176"/>
      <c r="Q148" s="176"/>
      <c r="R148" s="176"/>
      <c r="S148" s="176"/>
      <c r="T148" s="177"/>
      <c r="AT148" s="173" t="s">
        <v>155</v>
      </c>
      <c r="AU148" s="173" t="s">
        <v>86</v>
      </c>
      <c r="AV148" s="13" t="s">
        <v>86</v>
      </c>
      <c r="AW148" s="13" t="s">
        <v>32</v>
      </c>
      <c r="AX148" s="13" t="s">
        <v>84</v>
      </c>
      <c r="AY148" s="173" t="s">
        <v>137</v>
      </c>
    </row>
    <row r="149" spans="1:65" s="2" customFormat="1" ht="21.75" customHeight="1" x14ac:dyDescent="0.2">
      <c r="A149" s="29"/>
      <c r="B149" s="130"/>
      <c r="C149" s="160" t="s">
        <v>144</v>
      </c>
      <c r="D149" s="160" t="s">
        <v>140</v>
      </c>
      <c r="E149" s="161" t="s">
        <v>157</v>
      </c>
      <c r="F149" s="210" t="s">
        <v>158</v>
      </c>
      <c r="G149" s="162" t="s">
        <v>143</v>
      </c>
      <c r="H149" s="256">
        <v>1</v>
      </c>
      <c r="I149" s="163"/>
      <c r="J149" s="253">
        <f>ROUND(I149*H149,2)</f>
        <v>0</v>
      </c>
      <c r="K149" s="164"/>
      <c r="L149" s="30"/>
      <c r="M149" s="165" t="s">
        <v>1</v>
      </c>
      <c r="N149" s="166" t="s">
        <v>41</v>
      </c>
      <c r="O149" s="54"/>
      <c r="P149" s="167">
        <f>O149*H149</f>
        <v>0</v>
      </c>
      <c r="Q149" s="167">
        <v>0</v>
      </c>
      <c r="R149" s="167">
        <f>Q149*H149</f>
        <v>0</v>
      </c>
      <c r="S149" s="167">
        <v>0</v>
      </c>
      <c r="T149" s="16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9" t="s">
        <v>144</v>
      </c>
      <c r="AT149" s="169" t="s">
        <v>140</v>
      </c>
      <c r="AU149" s="169" t="s">
        <v>86</v>
      </c>
      <c r="AY149" s="15" t="s">
        <v>137</v>
      </c>
      <c r="BE149" s="170">
        <f>IF(N149="základní",J149,0)</f>
        <v>0</v>
      </c>
      <c r="BF149" s="170">
        <f>IF(N149="snížená",J149,0)</f>
        <v>0</v>
      </c>
      <c r="BG149" s="170">
        <f>IF(N149="zákl. přenesená",J149,0)</f>
        <v>0</v>
      </c>
      <c r="BH149" s="170">
        <f>IF(N149="sníž. přenesená",J149,0)</f>
        <v>0</v>
      </c>
      <c r="BI149" s="170">
        <f>IF(N149="nulová",J149,0)</f>
        <v>0</v>
      </c>
      <c r="BJ149" s="15" t="s">
        <v>84</v>
      </c>
      <c r="BK149" s="170">
        <f>ROUND(I149*H149,2)</f>
        <v>0</v>
      </c>
      <c r="BL149" s="15" t="s">
        <v>144</v>
      </c>
      <c r="BM149" s="169" t="s">
        <v>159</v>
      </c>
    </row>
    <row r="150" spans="1:65" s="2" customFormat="1" ht="16.5" customHeight="1" x14ac:dyDescent="0.2">
      <c r="A150" s="29"/>
      <c r="B150" s="130"/>
      <c r="C150" s="160" t="s">
        <v>160</v>
      </c>
      <c r="D150" s="160" t="s">
        <v>140</v>
      </c>
      <c r="E150" s="161" t="s">
        <v>161</v>
      </c>
      <c r="F150" s="210" t="s">
        <v>162</v>
      </c>
      <c r="G150" s="162" t="s">
        <v>163</v>
      </c>
      <c r="H150" s="256">
        <v>480</v>
      </c>
      <c r="I150" s="163"/>
      <c r="J150" s="253">
        <f>ROUND(I150*H150,2)</f>
        <v>0</v>
      </c>
      <c r="K150" s="164"/>
      <c r="L150" s="30"/>
      <c r="M150" s="165" t="s">
        <v>1</v>
      </c>
      <c r="N150" s="166" t="s">
        <v>41</v>
      </c>
      <c r="O150" s="54"/>
      <c r="P150" s="167">
        <f>O150*H150</f>
        <v>0</v>
      </c>
      <c r="Q150" s="167">
        <v>0</v>
      </c>
      <c r="R150" s="167">
        <f>Q150*H150</f>
        <v>0</v>
      </c>
      <c r="S150" s="167">
        <v>0</v>
      </c>
      <c r="T150" s="16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9" t="s">
        <v>144</v>
      </c>
      <c r="AT150" s="169" t="s">
        <v>140</v>
      </c>
      <c r="AU150" s="169" t="s">
        <v>86</v>
      </c>
      <c r="AY150" s="15" t="s">
        <v>137</v>
      </c>
      <c r="BE150" s="170">
        <f>IF(N150="základní",J150,0)</f>
        <v>0</v>
      </c>
      <c r="BF150" s="170">
        <f>IF(N150="snížená",J150,0)</f>
        <v>0</v>
      </c>
      <c r="BG150" s="170">
        <f>IF(N150="zákl. přenesená",J150,0)</f>
        <v>0</v>
      </c>
      <c r="BH150" s="170">
        <f>IF(N150="sníž. přenesená",J150,0)</f>
        <v>0</v>
      </c>
      <c r="BI150" s="170">
        <f>IF(N150="nulová",J150,0)</f>
        <v>0</v>
      </c>
      <c r="BJ150" s="15" t="s">
        <v>84</v>
      </c>
      <c r="BK150" s="170">
        <f>ROUND(I150*H150,2)</f>
        <v>0</v>
      </c>
      <c r="BL150" s="15" t="s">
        <v>144</v>
      </c>
      <c r="BM150" s="169" t="s">
        <v>164</v>
      </c>
    </row>
    <row r="151" spans="1:65" s="13" customFormat="1" x14ac:dyDescent="0.2">
      <c r="B151" s="171"/>
      <c r="D151" s="172" t="s">
        <v>155</v>
      </c>
      <c r="E151" s="173" t="s">
        <v>1</v>
      </c>
      <c r="F151" s="211" t="s">
        <v>165</v>
      </c>
      <c r="H151" s="258">
        <v>480</v>
      </c>
      <c r="I151" s="174"/>
      <c r="J151" s="254"/>
      <c r="L151" s="171"/>
      <c r="M151" s="175"/>
      <c r="N151" s="176"/>
      <c r="O151" s="176"/>
      <c r="P151" s="176"/>
      <c r="Q151" s="176"/>
      <c r="R151" s="176"/>
      <c r="S151" s="176"/>
      <c r="T151" s="177"/>
      <c r="AT151" s="173" t="s">
        <v>155</v>
      </c>
      <c r="AU151" s="173" t="s">
        <v>86</v>
      </c>
      <c r="AV151" s="13" t="s">
        <v>86</v>
      </c>
      <c r="AW151" s="13" t="s">
        <v>32</v>
      </c>
      <c r="AX151" s="13" t="s">
        <v>84</v>
      </c>
      <c r="AY151" s="173" t="s">
        <v>137</v>
      </c>
    </row>
    <row r="152" spans="1:65" s="12" customFormat="1" ht="22.9" customHeight="1" x14ac:dyDescent="0.2">
      <c r="B152" s="149"/>
      <c r="D152" s="150" t="s">
        <v>75</v>
      </c>
      <c r="E152" s="159" t="s">
        <v>166</v>
      </c>
      <c r="F152" s="209" t="s">
        <v>167</v>
      </c>
      <c r="H152" s="257"/>
      <c r="I152" s="152"/>
      <c r="J152" s="252">
        <f>BK152</f>
        <v>0</v>
      </c>
      <c r="L152" s="149"/>
      <c r="M152" s="153"/>
      <c r="N152" s="154"/>
      <c r="O152" s="154"/>
      <c r="P152" s="155">
        <f>P153</f>
        <v>0</v>
      </c>
      <c r="Q152" s="154"/>
      <c r="R152" s="155">
        <f>R153</f>
        <v>0</v>
      </c>
      <c r="S152" s="154"/>
      <c r="T152" s="156">
        <f>T153</f>
        <v>0</v>
      </c>
      <c r="AR152" s="150" t="s">
        <v>84</v>
      </c>
      <c r="AT152" s="157" t="s">
        <v>75</v>
      </c>
      <c r="AU152" s="157" t="s">
        <v>84</v>
      </c>
      <c r="AY152" s="150" t="s">
        <v>137</v>
      </c>
      <c r="BK152" s="158">
        <f>BK153</f>
        <v>0</v>
      </c>
    </row>
    <row r="153" spans="1:65" s="2" customFormat="1" ht="44.25" customHeight="1" x14ac:dyDescent="0.2">
      <c r="A153" s="29"/>
      <c r="B153" s="130"/>
      <c r="C153" s="160" t="s">
        <v>138</v>
      </c>
      <c r="D153" s="160" t="s">
        <v>140</v>
      </c>
      <c r="E153" s="161" t="s">
        <v>168</v>
      </c>
      <c r="F153" s="210" t="s">
        <v>169</v>
      </c>
      <c r="G153" s="162" t="s">
        <v>170</v>
      </c>
      <c r="H153" s="256">
        <v>0.13400000000000001</v>
      </c>
      <c r="I153" s="163"/>
      <c r="J153" s="253">
        <f>ROUND(I153*H153,2)</f>
        <v>0</v>
      </c>
      <c r="K153" s="164"/>
      <c r="L153" s="30"/>
      <c r="M153" s="165" t="s">
        <v>1</v>
      </c>
      <c r="N153" s="166" t="s">
        <v>41</v>
      </c>
      <c r="O153" s="54"/>
      <c r="P153" s="167">
        <f>O153*H153</f>
        <v>0</v>
      </c>
      <c r="Q153" s="167">
        <v>0</v>
      </c>
      <c r="R153" s="167">
        <f>Q153*H153</f>
        <v>0</v>
      </c>
      <c r="S153" s="167">
        <v>0</v>
      </c>
      <c r="T153" s="16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9" t="s">
        <v>144</v>
      </c>
      <c r="AT153" s="169" t="s">
        <v>140</v>
      </c>
      <c r="AU153" s="169" t="s">
        <v>86</v>
      </c>
      <c r="AY153" s="15" t="s">
        <v>137</v>
      </c>
      <c r="BE153" s="170">
        <f>IF(N153="základní",J153,0)</f>
        <v>0</v>
      </c>
      <c r="BF153" s="170">
        <f>IF(N153="snížená",J153,0)</f>
        <v>0</v>
      </c>
      <c r="BG153" s="170">
        <f>IF(N153="zákl. přenesená",J153,0)</f>
        <v>0</v>
      </c>
      <c r="BH153" s="170">
        <f>IF(N153="sníž. přenesená",J153,0)</f>
        <v>0</v>
      </c>
      <c r="BI153" s="170">
        <f>IF(N153="nulová",J153,0)</f>
        <v>0</v>
      </c>
      <c r="BJ153" s="15" t="s">
        <v>84</v>
      </c>
      <c r="BK153" s="170">
        <f>ROUND(I153*H153,2)</f>
        <v>0</v>
      </c>
      <c r="BL153" s="15" t="s">
        <v>144</v>
      </c>
      <c r="BM153" s="169" t="s">
        <v>171</v>
      </c>
    </row>
    <row r="154" spans="1:65" s="12" customFormat="1" ht="25.9" customHeight="1" x14ac:dyDescent="0.2">
      <c r="B154" s="149"/>
      <c r="D154" s="150" t="s">
        <v>75</v>
      </c>
      <c r="E154" s="151" t="s">
        <v>172</v>
      </c>
      <c r="F154" s="209" t="s">
        <v>173</v>
      </c>
      <c r="H154" s="257"/>
      <c r="I154" s="152"/>
      <c r="J154" s="251">
        <f>BK154</f>
        <v>0</v>
      </c>
      <c r="L154" s="149"/>
      <c r="M154" s="153"/>
      <c r="N154" s="154"/>
      <c r="O154" s="154"/>
      <c r="P154" s="155">
        <f>P155+P159+P163</f>
        <v>0</v>
      </c>
      <c r="Q154" s="154"/>
      <c r="R154" s="155">
        <f>R155+R159+R163</f>
        <v>1.7399999999999998E-3</v>
      </c>
      <c r="S154" s="154"/>
      <c r="T154" s="156">
        <f>T155+T159+T163</f>
        <v>0</v>
      </c>
      <c r="AR154" s="150" t="s">
        <v>86</v>
      </c>
      <c r="AT154" s="157" t="s">
        <v>75</v>
      </c>
      <c r="AU154" s="157" t="s">
        <v>76</v>
      </c>
      <c r="AY154" s="150" t="s">
        <v>137</v>
      </c>
      <c r="BK154" s="158">
        <f>BK155+BK159+BK163</f>
        <v>0</v>
      </c>
    </row>
    <row r="155" spans="1:65" s="12" customFormat="1" ht="22.9" customHeight="1" x14ac:dyDescent="0.2">
      <c r="B155" s="149"/>
      <c r="D155" s="150" t="s">
        <v>75</v>
      </c>
      <c r="E155" s="159" t="s">
        <v>174</v>
      </c>
      <c r="F155" s="209" t="s">
        <v>175</v>
      </c>
      <c r="H155" s="257"/>
      <c r="I155" s="152"/>
      <c r="J155" s="252">
        <f>BK155</f>
        <v>0</v>
      </c>
      <c r="L155" s="149"/>
      <c r="M155" s="153"/>
      <c r="N155" s="154"/>
      <c r="O155" s="154"/>
      <c r="P155" s="155">
        <f>SUM(P156:P158)</f>
        <v>0</v>
      </c>
      <c r="Q155" s="154"/>
      <c r="R155" s="155">
        <f>SUM(R156:R158)</f>
        <v>0</v>
      </c>
      <c r="S155" s="154"/>
      <c r="T155" s="156">
        <f>SUM(T156:T158)</f>
        <v>0</v>
      </c>
      <c r="AR155" s="150" t="s">
        <v>86</v>
      </c>
      <c r="AT155" s="157" t="s">
        <v>75</v>
      </c>
      <c r="AU155" s="157" t="s">
        <v>84</v>
      </c>
      <c r="AY155" s="150" t="s">
        <v>137</v>
      </c>
      <c r="BK155" s="158">
        <f>SUM(BK156:BK158)</f>
        <v>0</v>
      </c>
    </row>
    <row r="156" spans="1:65" s="2" customFormat="1" ht="16.5" customHeight="1" x14ac:dyDescent="0.2">
      <c r="A156" s="29"/>
      <c r="B156" s="130"/>
      <c r="C156" s="160" t="s">
        <v>176</v>
      </c>
      <c r="D156" s="160" t="s">
        <v>140</v>
      </c>
      <c r="E156" s="161" t="s">
        <v>177</v>
      </c>
      <c r="F156" s="210" t="s">
        <v>178</v>
      </c>
      <c r="G156" s="162" t="s">
        <v>143</v>
      </c>
      <c r="H156" s="256">
        <v>4</v>
      </c>
      <c r="I156" s="163"/>
      <c r="J156" s="253">
        <f>ROUND(I156*H156,2)</f>
        <v>0</v>
      </c>
      <c r="K156" s="164"/>
      <c r="L156" s="30"/>
      <c r="M156" s="165" t="s">
        <v>1</v>
      </c>
      <c r="N156" s="166" t="s">
        <v>41</v>
      </c>
      <c r="O156" s="54"/>
      <c r="P156" s="167">
        <f>O156*H156</f>
        <v>0</v>
      </c>
      <c r="Q156" s="167">
        <v>0</v>
      </c>
      <c r="R156" s="167">
        <f>Q156*H156</f>
        <v>0</v>
      </c>
      <c r="S156" s="167">
        <v>0</v>
      </c>
      <c r="T156" s="16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9" t="s">
        <v>179</v>
      </c>
      <c r="AT156" s="169" t="s">
        <v>140</v>
      </c>
      <c r="AU156" s="169" t="s">
        <v>86</v>
      </c>
      <c r="AY156" s="15" t="s">
        <v>137</v>
      </c>
      <c r="BE156" s="170">
        <f>IF(N156="základní",J156,0)</f>
        <v>0</v>
      </c>
      <c r="BF156" s="170">
        <f>IF(N156="snížená",J156,0)</f>
        <v>0</v>
      </c>
      <c r="BG156" s="170">
        <f>IF(N156="zákl. přenesená",J156,0)</f>
        <v>0</v>
      </c>
      <c r="BH156" s="170">
        <f>IF(N156="sníž. přenesená",J156,0)</f>
        <v>0</v>
      </c>
      <c r="BI156" s="170">
        <f>IF(N156="nulová",J156,0)</f>
        <v>0</v>
      </c>
      <c r="BJ156" s="15" t="s">
        <v>84</v>
      </c>
      <c r="BK156" s="170">
        <f>ROUND(I156*H156,2)</f>
        <v>0</v>
      </c>
      <c r="BL156" s="15" t="s">
        <v>179</v>
      </c>
      <c r="BM156" s="169" t="s">
        <v>180</v>
      </c>
    </row>
    <row r="157" spans="1:65" s="2" customFormat="1" ht="16.5" customHeight="1" x14ac:dyDescent="0.2">
      <c r="A157" s="29"/>
      <c r="B157" s="130"/>
      <c r="C157" s="178" t="s">
        <v>181</v>
      </c>
      <c r="D157" s="178" t="s">
        <v>182</v>
      </c>
      <c r="E157" s="179" t="s">
        <v>183</v>
      </c>
      <c r="F157" s="212" t="s">
        <v>184</v>
      </c>
      <c r="G157" s="180" t="s">
        <v>143</v>
      </c>
      <c r="H157" s="259">
        <v>4</v>
      </c>
      <c r="I157" s="181"/>
      <c r="J157" s="255">
        <f>ROUND(I157*H157,2)</f>
        <v>0</v>
      </c>
      <c r="K157" s="182"/>
      <c r="L157" s="183"/>
      <c r="M157" s="184" t="s">
        <v>1</v>
      </c>
      <c r="N157" s="185" t="s">
        <v>41</v>
      </c>
      <c r="O157" s="54"/>
      <c r="P157" s="167">
        <f>O157*H157</f>
        <v>0</v>
      </c>
      <c r="Q157" s="167">
        <v>0</v>
      </c>
      <c r="R157" s="167">
        <f>Q157*H157</f>
        <v>0</v>
      </c>
      <c r="S157" s="167">
        <v>0</v>
      </c>
      <c r="T157" s="16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9" t="s">
        <v>185</v>
      </c>
      <c r="AT157" s="169" t="s">
        <v>182</v>
      </c>
      <c r="AU157" s="169" t="s">
        <v>86</v>
      </c>
      <c r="AY157" s="15" t="s">
        <v>137</v>
      </c>
      <c r="BE157" s="170">
        <f>IF(N157="základní",J157,0)</f>
        <v>0</v>
      </c>
      <c r="BF157" s="170">
        <f>IF(N157="snížená",J157,0)</f>
        <v>0</v>
      </c>
      <c r="BG157" s="170">
        <f>IF(N157="zákl. přenesená",J157,0)</f>
        <v>0</v>
      </c>
      <c r="BH157" s="170">
        <f>IF(N157="sníž. přenesená",J157,0)</f>
        <v>0</v>
      </c>
      <c r="BI157" s="170">
        <f>IF(N157="nulová",J157,0)</f>
        <v>0</v>
      </c>
      <c r="BJ157" s="15" t="s">
        <v>84</v>
      </c>
      <c r="BK157" s="170">
        <f>ROUND(I157*H157,2)</f>
        <v>0</v>
      </c>
      <c r="BL157" s="15" t="s">
        <v>179</v>
      </c>
      <c r="BM157" s="169" t="s">
        <v>186</v>
      </c>
    </row>
    <row r="158" spans="1:65" s="2" customFormat="1" ht="21.75" customHeight="1" x14ac:dyDescent="0.2">
      <c r="A158" s="29"/>
      <c r="B158" s="130"/>
      <c r="C158" s="160" t="s">
        <v>146</v>
      </c>
      <c r="D158" s="160" t="s">
        <v>140</v>
      </c>
      <c r="E158" s="161" t="s">
        <v>187</v>
      </c>
      <c r="F158" s="210" t="s">
        <v>188</v>
      </c>
      <c r="G158" s="162" t="s">
        <v>189</v>
      </c>
      <c r="H158" s="186"/>
      <c r="I158" s="163"/>
      <c r="J158" s="253">
        <f>ROUND(I158*H158,2)</f>
        <v>0</v>
      </c>
      <c r="K158" s="164"/>
      <c r="L158" s="30"/>
      <c r="M158" s="165" t="s">
        <v>1</v>
      </c>
      <c r="N158" s="166" t="s">
        <v>41</v>
      </c>
      <c r="O158" s="54"/>
      <c r="P158" s="167">
        <f>O158*H158</f>
        <v>0</v>
      </c>
      <c r="Q158" s="167">
        <v>0</v>
      </c>
      <c r="R158" s="167">
        <f>Q158*H158</f>
        <v>0</v>
      </c>
      <c r="S158" s="167">
        <v>0</v>
      </c>
      <c r="T158" s="16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9" t="s">
        <v>179</v>
      </c>
      <c r="AT158" s="169" t="s">
        <v>140</v>
      </c>
      <c r="AU158" s="169" t="s">
        <v>86</v>
      </c>
      <c r="AY158" s="15" t="s">
        <v>137</v>
      </c>
      <c r="BE158" s="170">
        <f>IF(N158="základní",J158,0)</f>
        <v>0</v>
      </c>
      <c r="BF158" s="170">
        <f>IF(N158="snížená",J158,0)</f>
        <v>0</v>
      </c>
      <c r="BG158" s="170">
        <f>IF(N158="zákl. přenesená",J158,0)</f>
        <v>0</v>
      </c>
      <c r="BH158" s="170">
        <f>IF(N158="sníž. přenesená",J158,0)</f>
        <v>0</v>
      </c>
      <c r="BI158" s="170">
        <f>IF(N158="nulová",J158,0)</f>
        <v>0</v>
      </c>
      <c r="BJ158" s="15" t="s">
        <v>84</v>
      </c>
      <c r="BK158" s="170">
        <f>ROUND(I158*H158,2)</f>
        <v>0</v>
      </c>
      <c r="BL158" s="15" t="s">
        <v>179</v>
      </c>
      <c r="BM158" s="169" t="s">
        <v>190</v>
      </c>
    </row>
    <row r="159" spans="1:65" s="12" customFormat="1" ht="22.9" customHeight="1" x14ac:dyDescent="0.2">
      <c r="B159" s="149"/>
      <c r="D159" s="150" t="s">
        <v>75</v>
      </c>
      <c r="E159" s="159" t="s">
        <v>191</v>
      </c>
      <c r="F159" s="209" t="s">
        <v>192</v>
      </c>
      <c r="I159" s="152"/>
      <c r="J159" s="252">
        <f>BK159</f>
        <v>0</v>
      </c>
      <c r="L159" s="149"/>
      <c r="M159" s="153"/>
      <c r="N159" s="154"/>
      <c r="O159" s="154"/>
      <c r="P159" s="155">
        <f>SUM(P160:P162)</f>
        <v>0</v>
      </c>
      <c r="Q159" s="154"/>
      <c r="R159" s="155">
        <f>SUM(R160:R162)</f>
        <v>1.7399999999999998E-3</v>
      </c>
      <c r="S159" s="154"/>
      <c r="T159" s="156">
        <f>SUM(T160:T162)</f>
        <v>0</v>
      </c>
      <c r="AR159" s="150" t="s">
        <v>86</v>
      </c>
      <c r="AT159" s="157" t="s">
        <v>75</v>
      </c>
      <c r="AU159" s="157" t="s">
        <v>84</v>
      </c>
      <c r="AY159" s="150" t="s">
        <v>137</v>
      </c>
      <c r="BK159" s="158">
        <f>SUM(BK160:BK162)</f>
        <v>0</v>
      </c>
    </row>
    <row r="160" spans="1:65" s="2" customFormat="1" ht="21.75" customHeight="1" x14ac:dyDescent="0.2">
      <c r="A160" s="29"/>
      <c r="B160" s="130"/>
      <c r="C160" s="160" t="s">
        <v>193</v>
      </c>
      <c r="D160" s="160" t="s">
        <v>140</v>
      </c>
      <c r="E160" s="161" t="s">
        <v>194</v>
      </c>
      <c r="F160" s="210" t="s">
        <v>195</v>
      </c>
      <c r="G160" s="162" t="s">
        <v>163</v>
      </c>
      <c r="H160" s="256">
        <v>6</v>
      </c>
      <c r="I160" s="163"/>
      <c r="J160" s="253">
        <f>ROUND(I160*H160,2)</f>
        <v>0</v>
      </c>
      <c r="K160" s="164"/>
      <c r="L160" s="30"/>
      <c r="M160" s="165" t="s">
        <v>1</v>
      </c>
      <c r="N160" s="166" t="s">
        <v>41</v>
      </c>
      <c r="O160" s="54"/>
      <c r="P160" s="167">
        <f>O160*H160</f>
        <v>0</v>
      </c>
      <c r="Q160" s="167">
        <v>2.5999999999999998E-4</v>
      </c>
      <c r="R160" s="167">
        <f>Q160*H160</f>
        <v>1.5599999999999998E-3</v>
      </c>
      <c r="S160" s="167">
        <v>0</v>
      </c>
      <c r="T160" s="16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9" t="s">
        <v>179</v>
      </c>
      <c r="AT160" s="169" t="s">
        <v>140</v>
      </c>
      <c r="AU160" s="169" t="s">
        <v>86</v>
      </c>
      <c r="AY160" s="15" t="s">
        <v>137</v>
      </c>
      <c r="BE160" s="170">
        <f>IF(N160="základní",J160,0)</f>
        <v>0</v>
      </c>
      <c r="BF160" s="170">
        <f>IF(N160="snížená",J160,0)</f>
        <v>0</v>
      </c>
      <c r="BG160" s="170">
        <f>IF(N160="zákl. přenesená",J160,0)</f>
        <v>0</v>
      </c>
      <c r="BH160" s="170">
        <f>IF(N160="sníž. přenesená",J160,0)</f>
        <v>0</v>
      </c>
      <c r="BI160" s="170">
        <f>IF(N160="nulová",J160,0)</f>
        <v>0</v>
      </c>
      <c r="BJ160" s="15" t="s">
        <v>84</v>
      </c>
      <c r="BK160" s="170">
        <f>ROUND(I160*H160,2)</f>
        <v>0</v>
      </c>
      <c r="BL160" s="15" t="s">
        <v>179</v>
      </c>
      <c r="BM160" s="169" t="s">
        <v>196</v>
      </c>
    </row>
    <row r="161" spans="1:65" s="13" customFormat="1" x14ac:dyDescent="0.2">
      <c r="B161" s="171"/>
      <c r="D161" s="172" t="s">
        <v>155</v>
      </c>
      <c r="E161" s="173" t="s">
        <v>1</v>
      </c>
      <c r="F161" s="211" t="s">
        <v>197</v>
      </c>
      <c r="H161" s="258">
        <v>6</v>
      </c>
      <c r="I161" s="174"/>
      <c r="J161" s="254"/>
      <c r="L161" s="171"/>
      <c r="M161" s="175"/>
      <c r="N161" s="176"/>
      <c r="O161" s="176"/>
      <c r="P161" s="176"/>
      <c r="Q161" s="176"/>
      <c r="R161" s="176"/>
      <c r="S161" s="176"/>
      <c r="T161" s="177"/>
      <c r="AT161" s="173" t="s">
        <v>155</v>
      </c>
      <c r="AU161" s="173" t="s">
        <v>86</v>
      </c>
      <c r="AV161" s="13" t="s">
        <v>86</v>
      </c>
      <c r="AW161" s="13" t="s">
        <v>32</v>
      </c>
      <c r="AX161" s="13" t="s">
        <v>84</v>
      </c>
      <c r="AY161" s="173" t="s">
        <v>137</v>
      </c>
    </row>
    <row r="162" spans="1:65" s="2" customFormat="1" ht="21.75" customHeight="1" x14ac:dyDescent="0.2">
      <c r="A162" s="29"/>
      <c r="B162" s="130"/>
      <c r="C162" s="160" t="s">
        <v>198</v>
      </c>
      <c r="D162" s="160" t="s">
        <v>140</v>
      </c>
      <c r="E162" s="161" t="s">
        <v>199</v>
      </c>
      <c r="F162" s="210" t="s">
        <v>200</v>
      </c>
      <c r="G162" s="162" t="s">
        <v>163</v>
      </c>
      <c r="H162" s="256">
        <v>6</v>
      </c>
      <c r="I162" s="163"/>
      <c r="J162" s="253">
        <f>ROUND(I162*H162,2)</f>
        <v>0</v>
      </c>
      <c r="K162" s="164"/>
      <c r="L162" s="30"/>
      <c r="M162" s="165" t="s">
        <v>1</v>
      </c>
      <c r="N162" s="166" t="s">
        <v>41</v>
      </c>
      <c r="O162" s="54"/>
      <c r="P162" s="167">
        <f>O162*H162</f>
        <v>0</v>
      </c>
      <c r="Q162" s="167">
        <v>3.0000000000000001E-5</v>
      </c>
      <c r="R162" s="167">
        <f>Q162*H162</f>
        <v>1.8000000000000001E-4</v>
      </c>
      <c r="S162" s="167">
        <v>0</v>
      </c>
      <c r="T162" s="16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9" t="s">
        <v>179</v>
      </c>
      <c r="AT162" s="169" t="s">
        <v>140</v>
      </c>
      <c r="AU162" s="169" t="s">
        <v>86</v>
      </c>
      <c r="AY162" s="15" t="s">
        <v>137</v>
      </c>
      <c r="BE162" s="170">
        <f>IF(N162="základní",J162,0)</f>
        <v>0</v>
      </c>
      <c r="BF162" s="170">
        <f>IF(N162="snížená",J162,0)</f>
        <v>0</v>
      </c>
      <c r="BG162" s="170">
        <f>IF(N162="zákl. přenesená",J162,0)</f>
        <v>0</v>
      </c>
      <c r="BH162" s="170">
        <f>IF(N162="sníž. přenesená",J162,0)</f>
        <v>0</v>
      </c>
      <c r="BI162" s="170">
        <f>IF(N162="nulová",J162,0)</f>
        <v>0</v>
      </c>
      <c r="BJ162" s="15" t="s">
        <v>84</v>
      </c>
      <c r="BK162" s="170">
        <f>ROUND(I162*H162,2)</f>
        <v>0</v>
      </c>
      <c r="BL162" s="15" t="s">
        <v>179</v>
      </c>
      <c r="BM162" s="169" t="s">
        <v>201</v>
      </c>
    </row>
    <row r="163" spans="1:65" s="12" customFormat="1" ht="22.9" customHeight="1" x14ac:dyDescent="0.2">
      <c r="B163" s="149"/>
      <c r="D163" s="150" t="s">
        <v>75</v>
      </c>
      <c r="E163" s="159" t="s">
        <v>202</v>
      </c>
      <c r="F163" s="209" t="s">
        <v>203</v>
      </c>
      <c r="H163" s="257"/>
      <c r="I163" s="152"/>
      <c r="J163" s="252">
        <f>BK163</f>
        <v>0</v>
      </c>
      <c r="L163" s="149"/>
      <c r="M163" s="153"/>
      <c r="N163" s="154"/>
      <c r="O163" s="154"/>
      <c r="P163" s="155">
        <f>SUM(P164:P168)</f>
        <v>0</v>
      </c>
      <c r="Q163" s="154"/>
      <c r="R163" s="155">
        <f>SUM(R164:R168)</f>
        <v>0</v>
      </c>
      <c r="S163" s="154"/>
      <c r="T163" s="156">
        <f>SUM(T164:T168)</f>
        <v>0</v>
      </c>
      <c r="AR163" s="150" t="s">
        <v>86</v>
      </c>
      <c r="AT163" s="157" t="s">
        <v>75</v>
      </c>
      <c r="AU163" s="157" t="s">
        <v>84</v>
      </c>
      <c r="AY163" s="150" t="s">
        <v>137</v>
      </c>
      <c r="BK163" s="158">
        <f>SUM(BK164:BK168)</f>
        <v>0</v>
      </c>
    </row>
    <row r="164" spans="1:65" s="2" customFormat="1" ht="21.75" customHeight="1" x14ac:dyDescent="0.2">
      <c r="A164" s="29"/>
      <c r="B164" s="130"/>
      <c r="C164" s="160" t="s">
        <v>204</v>
      </c>
      <c r="D164" s="160" t="s">
        <v>140</v>
      </c>
      <c r="E164" s="161" t="s">
        <v>306</v>
      </c>
      <c r="F164" s="210" t="s">
        <v>205</v>
      </c>
      <c r="G164" s="162" t="s">
        <v>163</v>
      </c>
      <c r="H164" s="256">
        <v>380.88</v>
      </c>
      <c r="I164" s="163"/>
      <c r="J164" s="253">
        <f>ROUND(I164*H164,2)</f>
        <v>0</v>
      </c>
      <c r="K164" s="164"/>
      <c r="L164" s="30"/>
      <c r="M164" s="165" t="s">
        <v>1</v>
      </c>
      <c r="N164" s="166" t="s">
        <v>41</v>
      </c>
      <c r="O164" s="54"/>
      <c r="P164" s="167">
        <f>O164*H164</f>
        <v>0</v>
      </c>
      <c r="Q164" s="167">
        <v>0</v>
      </c>
      <c r="R164" s="167">
        <f>Q164*H164</f>
        <v>0</v>
      </c>
      <c r="S164" s="167">
        <v>0</v>
      </c>
      <c r="T164" s="16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9" t="s">
        <v>179</v>
      </c>
      <c r="AT164" s="169" t="s">
        <v>140</v>
      </c>
      <c r="AU164" s="169" t="s">
        <v>86</v>
      </c>
      <c r="AY164" s="15" t="s">
        <v>137</v>
      </c>
      <c r="BE164" s="170">
        <f>IF(N164="základní",J164,0)</f>
        <v>0</v>
      </c>
      <c r="BF164" s="170">
        <f>IF(N164="snížená",J164,0)</f>
        <v>0</v>
      </c>
      <c r="BG164" s="170">
        <f>IF(N164="zákl. přenesená",J164,0)</f>
        <v>0</v>
      </c>
      <c r="BH164" s="170">
        <f>IF(N164="sníž. přenesená",J164,0)</f>
        <v>0</v>
      </c>
      <c r="BI164" s="170">
        <f>IF(N164="nulová",J164,0)</f>
        <v>0</v>
      </c>
      <c r="BJ164" s="15" t="s">
        <v>84</v>
      </c>
      <c r="BK164" s="170">
        <f>ROUND(I164*H164,2)</f>
        <v>0</v>
      </c>
      <c r="BL164" s="15" t="s">
        <v>179</v>
      </c>
      <c r="BM164" s="169" t="s">
        <v>206</v>
      </c>
    </row>
    <row r="165" spans="1:65" s="13" customFormat="1" x14ac:dyDescent="0.2">
      <c r="B165" s="171"/>
      <c r="D165" s="172" t="s">
        <v>155</v>
      </c>
      <c r="E165" s="173" t="s">
        <v>1</v>
      </c>
      <c r="F165" s="211" t="s">
        <v>207</v>
      </c>
      <c r="H165" s="258">
        <v>380.88</v>
      </c>
      <c r="I165" s="174"/>
      <c r="J165" s="254"/>
      <c r="L165" s="171"/>
      <c r="M165" s="175"/>
      <c r="N165" s="176"/>
      <c r="O165" s="176"/>
      <c r="P165" s="176"/>
      <c r="Q165" s="176"/>
      <c r="R165" s="176"/>
      <c r="S165" s="176"/>
      <c r="T165" s="177"/>
      <c r="AT165" s="173" t="s">
        <v>155</v>
      </c>
      <c r="AU165" s="173" t="s">
        <v>86</v>
      </c>
      <c r="AV165" s="13" t="s">
        <v>86</v>
      </c>
      <c r="AW165" s="13" t="s">
        <v>32</v>
      </c>
      <c r="AX165" s="13" t="s">
        <v>84</v>
      </c>
      <c r="AY165" s="173" t="s">
        <v>137</v>
      </c>
    </row>
    <row r="166" spans="1:65" s="2" customFormat="1" ht="44.25" customHeight="1" x14ac:dyDescent="0.2">
      <c r="A166" s="29"/>
      <c r="B166" s="130"/>
      <c r="C166" s="178" t="s">
        <v>208</v>
      </c>
      <c r="D166" s="178" t="s">
        <v>182</v>
      </c>
      <c r="E166" s="179" t="s">
        <v>209</v>
      </c>
      <c r="F166" s="212" t="s">
        <v>210</v>
      </c>
      <c r="G166" s="180" t="s">
        <v>143</v>
      </c>
      <c r="H166" s="259">
        <v>72</v>
      </c>
      <c r="I166" s="181"/>
      <c r="J166" s="255">
        <f>ROUND(I166*H166,2)</f>
        <v>0</v>
      </c>
      <c r="K166" s="182"/>
      <c r="L166" s="183"/>
      <c r="M166" s="184" t="s">
        <v>1</v>
      </c>
      <c r="N166" s="185" t="s">
        <v>41</v>
      </c>
      <c r="O166" s="54"/>
      <c r="P166" s="167">
        <f>O166*H166</f>
        <v>0</v>
      </c>
      <c r="Q166" s="167">
        <v>0</v>
      </c>
      <c r="R166" s="167">
        <f>Q166*H166</f>
        <v>0</v>
      </c>
      <c r="S166" s="167">
        <v>0</v>
      </c>
      <c r="T166" s="16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9" t="s">
        <v>185</v>
      </c>
      <c r="AT166" s="169" t="s">
        <v>182</v>
      </c>
      <c r="AU166" s="169" t="s">
        <v>86</v>
      </c>
      <c r="AY166" s="15" t="s">
        <v>137</v>
      </c>
      <c r="BE166" s="170">
        <f>IF(N166="základní",J166,0)</f>
        <v>0</v>
      </c>
      <c r="BF166" s="170">
        <f>IF(N166="snížená",J166,0)</f>
        <v>0</v>
      </c>
      <c r="BG166" s="170">
        <f>IF(N166="zákl. přenesená",J166,0)</f>
        <v>0</v>
      </c>
      <c r="BH166" s="170">
        <f>IF(N166="sníž. přenesená",J166,0)</f>
        <v>0</v>
      </c>
      <c r="BI166" s="170">
        <f>IF(N166="nulová",J166,0)</f>
        <v>0</v>
      </c>
      <c r="BJ166" s="15" t="s">
        <v>84</v>
      </c>
      <c r="BK166" s="170">
        <f>ROUND(I166*H166,2)</f>
        <v>0</v>
      </c>
      <c r="BL166" s="15" t="s">
        <v>179</v>
      </c>
      <c r="BM166" s="169" t="s">
        <v>211</v>
      </c>
    </row>
    <row r="167" spans="1:65" s="2" customFormat="1" ht="21.75" customHeight="1" x14ac:dyDescent="0.2">
      <c r="A167" s="29"/>
      <c r="B167" s="130"/>
      <c r="C167" s="178" t="s">
        <v>212</v>
      </c>
      <c r="D167" s="178" t="s">
        <v>182</v>
      </c>
      <c r="E167" s="179" t="s">
        <v>213</v>
      </c>
      <c r="F167" s="212" t="s">
        <v>214</v>
      </c>
      <c r="G167" s="180" t="s">
        <v>143</v>
      </c>
      <c r="H167" s="259">
        <v>46</v>
      </c>
      <c r="I167" s="181"/>
      <c r="J167" s="255">
        <f>ROUND(I167*H167,2)</f>
        <v>0</v>
      </c>
      <c r="K167" s="182"/>
      <c r="L167" s="183"/>
      <c r="M167" s="184" t="s">
        <v>1</v>
      </c>
      <c r="N167" s="185" t="s">
        <v>41</v>
      </c>
      <c r="O167" s="54"/>
      <c r="P167" s="167">
        <f>O167*H167</f>
        <v>0</v>
      </c>
      <c r="Q167" s="167">
        <v>0</v>
      </c>
      <c r="R167" s="167">
        <f>Q167*H167</f>
        <v>0</v>
      </c>
      <c r="S167" s="167">
        <v>0</v>
      </c>
      <c r="T167" s="16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9" t="s">
        <v>185</v>
      </c>
      <c r="AT167" s="169" t="s">
        <v>182</v>
      </c>
      <c r="AU167" s="169" t="s">
        <v>86</v>
      </c>
      <c r="AY167" s="15" t="s">
        <v>137</v>
      </c>
      <c r="BE167" s="170">
        <f>IF(N167="základní",J167,0)</f>
        <v>0</v>
      </c>
      <c r="BF167" s="170">
        <f>IF(N167="snížená",J167,0)</f>
        <v>0</v>
      </c>
      <c r="BG167" s="170">
        <f>IF(N167="zákl. přenesená",J167,0)</f>
        <v>0</v>
      </c>
      <c r="BH167" s="170">
        <f>IF(N167="sníž. přenesená",J167,0)</f>
        <v>0</v>
      </c>
      <c r="BI167" s="170">
        <f>IF(N167="nulová",J167,0)</f>
        <v>0</v>
      </c>
      <c r="BJ167" s="15" t="s">
        <v>84</v>
      </c>
      <c r="BK167" s="170">
        <f>ROUND(I167*H167,2)</f>
        <v>0</v>
      </c>
      <c r="BL167" s="15" t="s">
        <v>179</v>
      </c>
      <c r="BM167" s="169" t="s">
        <v>215</v>
      </c>
    </row>
    <row r="168" spans="1:65" s="2" customFormat="1" ht="21.75" customHeight="1" x14ac:dyDescent="0.2">
      <c r="A168" s="29"/>
      <c r="B168" s="130"/>
      <c r="C168" s="160" t="s">
        <v>8</v>
      </c>
      <c r="D168" s="160" t="s">
        <v>140</v>
      </c>
      <c r="E168" s="161" t="s">
        <v>216</v>
      </c>
      <c r="F168" s="210" t="s">
        <v>217</v>
      </c>
      <c r="G168" s="162" t="s">
        <v>189</v>
      </c>
      <c r="H168" s="186"/>
      <c r="I168" s="163"/>
      <c r="J168" s="253">
        <f>ROUND(I168*H168,2)</f>
        <v>0</v>
      </c>
      <c r="K168" s="164"/>
      <c r="L168" s="30"/>
      <c r="M168" s="165" t="s">
        <v>1</v>
      </c>
      <c r="N168" s="166" t="s">
        <v>41</v>
      </c>
      <c r="O168" s="54"/>
      <c r="P168" s="167">
        <f>O168*H168</f>
        <v>0</v>
      </c>
      <c r="Q168" s="167">
        <v>0</v>
      </c>
      <c r="R168" s="167">
        <f>Q168*H168</f>
        <v>0</v>
      </c>
      <c r="S168" s="167">
        <v>0</v>
      </c>
      <c r="T168" s="16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9" t="s">
        <v>179</v>
      </c>
      <c r="AT168" s="169" t="s">
        <v>140</v>
      </c>
      <c r="AU168" s="169" t="s">
        <v>86</v>
      </c>
      <c r="AY168" s="15" t="s">
        <v>137</v>
      </c>
      <c r="BE168" s="170">
        <f>IF(N168="základní",J168,0)</f>
        <v>0</v>
      </c>
      <c r="BF168" s="170">
        <f>IF(N168="snížená",J168,0)</f>
        <v>0</v>
      </c>
      <c r="BG168" s="170">
        <f>IF(N168="zákl. přenesená",J168,0)</f>
        <v>0</v>
      </c>
      <c r="BH168" s="170">
        <f>IF(N168="sníž. přenesená",J168,0)</f>
        <v>0</v>
      </c>
      <c r="BI168" s="170">
        <f>IF(N168="nulová",J168,0)</f>
        <v>0</v>
      </c>
      <c r="BJ168" s="15" t="s">
        <v>84</v>
      </c>
      <c r="BK168" s="170">
        <f>ROUND(I168*H168,2)</f>
        <v>0</v>
      </c>
      <c r="BL168" s="15" t="s">
        <v>179</v>
      </c>
      <c r="BM168" s="169" t="s">
        <v>218</v>
      </c>
    </row>
    <row r="169" spans="1:65" s="12" customFormat="1" ht="25.9" customHeight="1" x14ac:dyDescent="0.2">
      <c r="B169" s="149"/>
      <c r="D169" s="150" t="s">
        <v>75</v>
      </c>
      <c r="E169" s="151" t="s">
        <v>182</v>
      </c>
      <c r="F169" s="209" t="s">
        <v>219</v>
      </c>
      <c r="I169" s="152"/>
      <c r="J169" s="251">
        <f>BK169</f>
        <v>0</v>
      </c>
      <c r="L169" s="149"/>
      <c r="M169" s="153"/>
      <c r="N169" s="154"/>
      <c r="O169" s="154"/>
      <c r="P169" s="155">
        <f>P170</f>
        <v>0</v>
      </c>
      <c r="Q169" s="154"/>
      <c r="R169" s="155">
        <f>R170</f>
        <v>0</v>
      </c>
      <c r="S169" s="154"/>
      <c r="T169" s="156">
        <f>T170</f>
        <v>0</v>
      </c>
      <c r="AR169" s="150" t="s">
        <v>151</v>
      </c>
      <c r="AT169" s="157" t="s">
        <v>75</v>
      </c>
      <c r="AU169" s="157" t="s">
        <v>76</v>
      </c>
      <c r="AY169" s="150" t="s">
        <v>137</v>
      </c>
      <c r="BK169" s="158">
        <f>BK170</f>
        <v>0</v>
      </c>
    </row>
    <row r="170" spans="1:65" s="12" customFormat="1" ht="22.9" customHeight="1" x14ac:dyDescent="0.2">
      <c r="B170" s="149"/>
      <c r="D170" s="150" t="s">
        <v>75</v>
      </c>
      <c r="E170" s="159" t="s">
        <v>220</v>
      </c>
      <c r="F170" s="209" t="s">
        <v>221</v>
      </c>
      <c r="I170" s="152"/>
      <c r="J170" s="252">
        <f>BK170</f>
        <v>0</v>
      </c>
      <c r="L170" s="149"/>
      <c r="M170" s="153"/>
      <c r="N170" s="154"/>
      <c r="O170" s="154"/>
      <c r="P170" s="155">
        <f>P171</f>
        <v>0</v>
      </c>
      <c r="Q170" s="154"/>
      <c r="R170" s="155">
        <f>R171</f>
        <v>0</v>
      </c>
      <c r="S170" s="154"/>
      <c r="T170" s="156">
        <f>T171</f>
        <v>0</v>
      </c>
      <c r="AR170" s="150" t="s">
        <v>151</v>
      </c>
      <c r="AT170" s="157" t="s">
        <v>75</v>
      </c>
      <c r="AU170" s="157" t="s">
        <v>84</v>
      </c>
      <c r="AY170" s="150" t="s">
        <v>137</v>
      </c>
      <c r="BK170" s="158">
        <f>BK171</f>
        <v>0</v>
      </c>
    </row>
    <row r="171" spans="1:65" s="2" customFormat="1" ht="16.5" customHeight="1" x14ac:dyDescent="0.2">
      <c r="A171" s="29"/>
      <c r="B171" s="130"/>
      <c r="C171" s="160" t="s">
        <v>179</v>
      </c>
      <c r="D171" s="160" t="s">
        <v>140</v>
      </c>
      <c r="E171" s="161" t="s">
        <v>222</v>
      </c>
      <c r="F171" s="210" t="s">
        <v>223</v>
      </c>
      <c r="G171" s="162" t="s">
        <v>224</v>
      </c>
      <c r="H171" s="256">
        <v>1</v>
      </c>
      <c r="I171" s="163">
        <f>el!N55</f>
        <v>0</v>
      </c>
      <c r="J171" s="253">
        <f>ROUND(I171*H171,2)</f>
        <v>0</v>
      </c>
      <c r="K171" s="164"/>
      <c r="L171" s="30"/>
      <c r="M171" s="165" t="s">
        <v>1</v>
      </c>
      <c r="N171" s="166" t="s">
        <v>41</v>
      </c>
      <c r="O171" s="54"/>
      <c r="P171" s="167">
        <f>O171*H171</f>
        <v>0</v>
      </c>
      <c r="Q171" s="167">
        <v>0</v>
      </c>
      <c r="R171" s="167">
        <f>Q171*H171</f>
        <v>0</v>
      </c>
      <c r="S171" s="167">
        <v>0</v>
      </c>
      <c r="T171" s="16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9" t="s">
        <v>225</v>
      </c>
      <c r="AT171" s="169" t="s">
        <v>140</v>
      </c>
      <c r="AU171" s="169" t="s">
        <v>86</v>
      </c>
      <c r="AY171" s="15" t="s">
        <v>137</v>
      </c>
      <c r="BE171" s="170">
        <f>IF(N171="základní",J171,0)</f>
        <v>0</v>
      </c>
      <c r="BF171" s="170">
        <f>IF(N171="snížená",J171,0)</f>
        <v>0</v>
      </c>
      <c r="BG171" s="170">
        <f>IF(N171="zákl. přenesená",J171,0)</f>
        <v>0</v>
      </c>
      <c r="BH171" s="170">
        <f>IF(N171="sníž. přenesená",J171,0)</f>
        <v>0</v>
      </c>
      <c r="BI171" s="170">
        <f>IF(N171="nulová",J171,0)</f>
        <v>0</v>
      </c>
      <c r="BJ171" s="15" t="s">
        <v>84</v>
      </c>
      <c r="BK171" s="170">
        <f>ROUND(I171*H171,2)</f>
        <v>0</v>
      </c>
      <c r="BL171" s="15" t="s">
        <v>225</v>
      </c>
      <c r="BM171" s="169" t="s">
        <v>226</v>
      </c>
    </row>
    <row r="172" spans="1:65" s="12" customFormat="1" ht="25.9" customHeight="1" x14ac:dyDescent="0.2">
      <c r="B172" s="149"/>
      <c r="D172" s="150" t="s">
        <v>75</v>
      </c>
      <c r="E172" s="151" t="s">
        <v>114</v>
      </c>
      <c r="F172" s="209" t="s">
        <v>227</v>
      </c>
      <c r="H172" s="257"/>
      <c r="I172" s="152"/>
      <c r="J172" s="251">
        <f>BK172</f>
        <v>0</v>
      </c>
      <c r="L172" s="149"/>
      <c r="M172" s="153"/>
      <c r="N172" s="154"/>
      <c r="O172" s="154"/>
      <c r="P172" s="155">
        <f>P173+P175+P177+P180</f>
        <v>0</v>
      </c>
      <c r="Q172" s="154"/>
      <c r="R172" s="155">
        <f>R173+R175+R177+R180</f>
        <v>0</v>
      </c>
      <c r="S172" s="154"/>
      <c r="T172" s="156">
        <f>T173+T175+T177+T180</f>
        <v>0</v>
      </c>
      <c r="AR172" s="150" t="s">
        <v>160</v>
      </c>
      <c r="AT172" s="157" t="s">
        <v>75</v>
      </c>
      <c r="AU172" s="157" t="s">
        <v>76</v>
      </c>
      <c r="AY172" s="150" t="s">
        <v>137</v>
      </c>
      <c r="BK172" s="158">
        <f>BK173+BK175+BK177+BK180</f>
        <v>0</v>
      </c>
    </row>
    <row r="173" spans="1:65" s="12" customFormat="1" ht="22.9" customHeight="1" x14ac:dyDescent="0.2">
      <c r="B173" s="149"/>
      <c r="D173" s="150" t="s">
        <v>75</v>
      </c>
      <c r="E173" s="159" t="s">
        <v>228</v>
      </c>
      <c r="F173" s="209" t="s">
        <v>113</v>
      </c>
      <c r="H173" s="257"/>
      <c r="I173" s="152"/>
      <c r="J173" s="252">
        <f>BK173</f>
        <v>0</v>
      </c>
      <c r="L173" s="149"/>
      <c r="M173" s="153"/>
      <c r="N173" s="154"/>
      <c r="O173" s="154"/>
      <c r="P173" s="155">
        <f>P174</f>
        <v>0</v>
      </c>
      <c r="Q173" s="154"/>
      <c r="R173" s="155">
        <f>R174</f>
        <v>0</v>
      </c>
      <c r="S173" s="154"/>
      <c r="T173" s="156">
        <f>T174</f>
        <v>0</v>
      </c>
      <c r="AR173" s="150" t="s">
        <v>160</v>
      </c>
      <c r="AT173" s="157" t="s">
        <v>75</v>
      </c>
      <c r="AU173" s="157" t="s">
        <v>84</v>
      </c>
      <c r="AY173" s="150" t="s">
        <v>137</v>
      </c>
      <c r="BK173" s="158">
        <f>BK174</f>
        <v>0</v>
      </c>
    </row>
    <row r="174" spans="1:65" s="2" customFormat="1" ht="16.5" customHeight="1" x14ac:dyDescent="0.2">
      <c r="A174" s="29"/>
      <c r="B174" s="130"/>
      <c r="C174" s="160" t="s">
        <v>229</v>
      </c>
      <c r="D174" s="160" t="s">
        <v>140</v>
      </c>
      <c r="E174" s="161" t="s">
        <v>230</v>
      </c>
      <c r="F174" s="210" t="s">
        <v>113</v>
      </c>
      <c r="G174" s="162" t="s">
        <v>224</v>
      </c>
      <c r="H174" s="256">
        <v>1</v>
      </c>
      <c r="I174" s="163"/>
      <c r="J174" s="253">
        <f>ROUND(I174*H174,2)</f>
        <v>0</v>
      </c>
      <c r="K174" s="164"/>
      <c r="L174" s="30"/>
      <c r="M174" s="165" t="s">
        <v>1</v>
      </c>
      <c r="N174" s="166" t="s">
        <v>41</v>
      </c>
      <c r="O174" s="54"/>
      <c r="P174" s="167">
        <f>O174*H174</f>
        <v>0</v>
      </c>
      <c r="Q174" s="167">
        <v>0</v>
      </c>
      <c r="R174" s="167">
        <f>Q174*H174</f>
        <v>0</v>
      </c>
      <c r="S174" s="167">
        <v>0</v>
      </c>
      <c r="T174" s="16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9" t="s">
        <v>231</v>
      </c>
      <c r="AT174" s="169" t="s">
        <v>140</v>
      </c>
      <c r="AU174" s="169" t="s">
        <v>86</v>
      </c>
      <c r="AY174" s="15" t="s">
        <v>137</v>
      </c>
      <c r="BE174" s="170">
        <f>IF(N174="základní",J174,0)</f>
        <v>0</v>
      </c>
      <c r="BF174" s="170">
        <f>IF(N174="snížená",J174,0)</f>
        <v>0</v>
      </c>
      <c r="BG174" s="170">
        <f>IF(N174="zákl. přenesená",J174,0)</f>
        <v>0</v>
      </c>
      <c r="BH174" s="170">
        <f>IF(N174="sníž. přenesená",J174,0)</f>
        <v>0</v>
      </c>
      <c r="BI174" s="170">
        <f>IF(N174="nulová",J174,0)</f>
        <v>0</v>
      </c>
      <c r="BJ174" s="15" t="s">
        <v>84</v>
      </c>
      <c r="BK174" s="170">
        <f>ROUND(I174*H174,2)</f>
        <v>0</v>
      </c>
      <c r="BL174" s="15" t="s">
        <v>231</v>
      </c>
      <c r="BM174" s="169" t="s">
        <v>232</v>
      </c>
    </row>
    <row r="175" spans="1:65" s="12" customFormat="1" ht="22.9" customHeight="1" x14ac:dyDescent="0.2">
      <c r="B175" s="149"/>
      <c r="D175" s="150" t="s">
        <v>75</v>
      </c>
      <c r="E175" s="159" t="s">
        <v>233</v>
      </c>
      <c r="F175" s="209" t="s">
        <v>234</v>
      </c>
      <c r="H175" s="257"/>
      <c r="I175" s="152"/>
      <c r="J175" s="252">
        <f>BK175</f>
        <v>0</v>
      </c>
      <c r="L175" s="149"/>
      <c r="M175" s="153"/>
      <c r="N175" s="154"/>
      <c r="O175" s="154"/>
      <c r="P175" s="155">
        <f>P176</f>
        <v>0</v>
      </c>
      <c r="Q175" s="154"/>
      <c r="R175" s="155">
        <f>R176</f>
        <v>0</v>
      </c>
      <c r="S175" s="154"/>
      <c r="T175" s="156">
        <f>T176</f>
        <v>0</v>
      </c>
      <c r="AR175" s="150" t="s">
        <v>160</v>
      </c>
      <c r="AT175" s="157" t="s">
        <v>75</v>
      </c>
      <c r="AU175" s="157" t="s">
        <v>84</v>
      </c>
      <c r="AY175" s="150" t="s">
        <v>137</v>
      </c>
      <c r="BK175" s="158">
        <f>BK176</f>
        <v>0</v>
      </c>
    </row>
    <row r="176" spans="1:65" s="2" customFormat="1" ht="16.5" customHeight="1" x14ac:dyDescent="0.2">
      <c r="A176" s="29"/>
      <c r="B176" s="130"/>
      <c r="C176" s="160" t="s">
        <v>235</v>
      </c>
      <c r="D176" s="160" t="s">
        <v>140</v>
      </c>
      <c r="E176" s="161" t="s">
        <v>236</v>
      </c>
      <c r="F176" s="210" t="s">
        <v>237</v>
      </c>
      <c r="G176" s="162" t="s">
        <v>224</v>
      </c>
      <c r="H176" s="256">
        <v>1</v>
      </c>
      <c r="I176" s="163"/>
      <c r="J176" s="253">
        <f>ROUND(I176*H176,2)</f>
        <v>0</v>
      </c>
      <c r="K176" s="164"/>
      <c r="L176" s="30"/>
      <c r="M176" s="165" t="s">
        <v>1</v>
      </c>
      <c r="N176" s="166" t="s">
        <v>41</v>
      </c>
      <c r="O176" s="54"/>
      <c r="P176" s="167">
        <f>O176*H176</f>
        <v>0</v>
      </c>
      <c r="Q176" s="167">
        <v>0</v>
      </c>
      <c r="R176" s="167">
        <f>Q176*H176</f>
        <v>0</v>
      </c>
      <c r="S176" s="167">
        <v>0</v>
      </c>
      <c r="T176" s="16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9" t="s">
        <v>231</v>
      </c>
      <c r="AT176" s="169" t="s">
        <v>140</v>
      </c>
      <c r="AU176" s="169" t="s">
        <v>86</v>
      </c>
      <c r="AY176" s="15" t="s">
        <v>137</v>
      </c>
      <c r="BE176" s="170">
        <f>IF(N176="základní",J176,0)</f>
        <v>0</v>
      </c>
      <c r="BF176" s="170">
        <f>IF(N176="snížená",J176,0)</f>
        <v>0</v>
      </c>
      <c r="BG176" s="170">
        <f>IF(N176="zákl. přenesená",J176,0)</f>
        <v>0</v>
      </c>
      <c r="BH176" s="170">
        <f>IF(N176="sníž. přenesená",J176,0)</f>
        <v>0</v>
      </c>
      <c r="BI176" s="170">
        <f>IF(N176="nulová",J176,0)</f>
        <v>0</v>
      </c>
      <c r="BJ176" s="15" t="s">
        <v>84</v>
      </c>
      <c r="BK176" s="170">
        <f>ROUND(I176*H176,2)</f>
        <v>0</v>
      </c>
      <c r="BL176" s="15" t="s">
        <v>231</v>
      </c>
      <c r="BM176" s="169" t="s">
        <v>238</v>
      </c>
    </row>
    <row r="177" spans="1:65" s="12" customFormat="1" ht="22.9" customHeight="1" x14ac:dyDescent="0.2">
      <c r="B177" s="149"/>
      <c r="D177" s="150" t="s">
        <v>75</v>
      </c>
      <c r="E177" s="159" t="s">
        <v>239</v>
      </c>
      <c r="F177" s="209" t="s">
        <v>116</v>
      </c>
      <c r="H177" s="257"/>
      <c r="I177" s="152"/>
      <c r="J177" s="252">
        <f>BK177</f>
        <v>0</v>
      </c>
      <c r="L177" s="149"/>
      <c r="M177" s="153"/>
      <c r="N177" s="154"/>
      <c r="O177" s="154"/>
      <c r="P177" s="155">
        <f>SUM(P178:P179)</f>
        <v>0</v>
      </c>
      <c r="Q177" s="154"/>
      <c r="R177" s="155">
        <f>SUM(R178:R179)</f>
        <v>0</v>
      </c>
      <c r="S177" s="154"/>
      <c r="T177" s="156">
        <f>SUM(T178:T179)</f>
        <v>0</v>
      </c>
      <c r="AR177" s="150" t="s">
        <v>160</v>
      </c>
      <c r="AT177" s="157" t="s">
        <v>75</v>
      </c>
      <c r="AU177" s="157" t="s">
        <v>84</v>
      </c>
      <c r="AY177" s="150" t="s">
        <v>137</v>
      </c>
      <c r="BK177" s="158">
        <f>SUM(BK178:BK179)</f>
        <v>0</v>
      </c>
    </row>
    <row r="178" spans="1:65" s="2" customFormat="1" ht="16.5" customHeight="1" x14ac:dyDescent="0.2">
      <c r="A178" s="29"/>
      <c r="B178" s="130"/>
      <c r="C178" s="160" t="s">
        <v>240</v>
      </c>
      <c r="D178" s="160" t="s">
        <v>140</v>
      </c>
      <c r="E178" s="161" t="s">
        <v>241</v>
      </c>
      <c r="F178" s="210" t="s">
        <v>116</v>
      </c>
      <c r="G178" s="162" t="s">
        <v>224</v>
      </c>
      <c r="H178" s="256">
        <v>1</v>
      </c>
      <c r="I178" s="163"/>
      <c r="J178" s="253">
        <f>ROUND(I178*H178,2)</f>
        <v>0</v>
      </c>
      <c r="K178" s="164"/>
      <c r="L178" s="30"/>
      <c r="M178" s="165" t="s">
        <v>1</v>
      </c>
      <c r="N178" s="166" t="s">
        <v>41</v>
      </c>
      <c r="O178" s="54"/>
      <c r="P178" s="167">
        <f>O178*H178</f>
        <v>0</v>
      </c>
      <c r="Q178" s="167">
        <v>0</v>
      </c>
      <c r="R178" s="167">
        <f>Q178*H178</f>
        <v>0</v>
      </c>
      <c r="S178" s="167">
        <v>0</v>
      </c>
      <c r="T178" s="16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9" t="s">
        <v>231</v>
      </c>
      <c r="AT178" s="169" t="s">
        <v>140</v>
      </c>
      <c r="AU178" s="169" t="s">
        <v>86</v>
      </c>
      <c r="AY178" s="15" t="s">
        <v>137</v>
      </c>
      <c r="BE178" s="170">
        <f>IF(N178="základní",J178,0)</f>
        <v>0</v>
      </c>
      <c r="BF178" s="170">
        <f>IF(N178="snížená",J178,0)</f>
        <v>0</v>
      </c>
      <c r="BG178" s="170">
        <f>IF(N178="zákl. přenesená",J178,0)</f>
        <v>0</v>
      </c>
      <c r="BH178" s="170">
        <f>IF(N178="sníž. přenesená",J178,0)</f>
        <v>0</v>
      </c>
      <c r="BI178" s="170">
        <f>IF(N178="nulová",J178,0)</f>
        <v>0</v>
      </c>
      <c r="BJ178" s="15" t="s">
        <v>84</v>
      </c>
      <c r="BK178" s="170">
        <f>ROUND(I178*H178,2)</f>
        <v>0</v>
      </c>
      <c r="BL178" s="15" t="s">
        <v>231</v>
      </c>
      <c r="BM178" s="169" t="s">
        <v>242</v>
      </c>
    </row>
    <row r="179" spans="1:65" s="2" customFormat="1" ht="16.5" customHeight="1" x14ac:dyDescent="0.2">
      <c r="A179" s="29"/>
      <c r="B179" s="130"/>
      <c r="C179" s="160" t="s">
        <v>243</v>
      </c>
      <c r="D179" s="160" t="s">
        <v>140</v>
      </c>
      <c r="E179" s="161" t="s">
        <v>244</v>
      </c>
      <c r="F179" s="210" t="s">
        <v>245</v>
      </c>
      <c r="G179" s="162" t="s">
        <v>224</v>
      </c>
      <c r="H179" s="256">
        <v>1</v>
      </c>
      <c r="I179" s="163"/>
      <c r="J179" s="253">
        <f>ROUND(I179*H179,2)</f>
        <v>0</v>
      </c>
      <c r="K179" s="164"/>
      <c r="L179" s="30"/>
      <c r="M179" s="165" t="s">
        <v>1</v>
      </c>
      <c r="N179" s="166" t="s">
        <v>41</v>
      </c>
      <c r="O179" s="54"/>
      <c r="P179" s="167">
        <f>O179*H179</f>
        <v>0</v>
      </c>
      <c r="Q179" s="167">
        <v>0</v>
      </c>
      <c r="R179" s="167">
        <f>Q179*H179</f>
        <v>0</v>
      </c>
      <c r="S179" s="167">
        <v>0</v>
      </c>
      <c r="T179" s="16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9" t="s">
        <v>231</v>
      </c>
      <c r="AT179" s="169" t="s">
        <v>140</v>
      </c>
      <c r="AU179" s="169" t="s">
        <v>86</v>
      </c>
      <c r="AY179" s="15" t="s">
        <v>137</v>
      </c>
      <c r="BE179" s="170">
        <f>IF(N179="základní",J179,0)</f>
        <v>0</v>
      </c>
      <c r="BF179" s="170">
        <f>IF(N179="snížená",J179,0)</f>
        <v>0</v>
      </c>
      <c r="BG179" s="170">
        <f>IF(N179="zákl. přenesená",J179,0)</f>
        <v>0</v>
      </c>
      <c r="BH179" s="170">
        <f>IF(N179="sníž. přenesená",J179,0)</f>
        <v>0</v>
      </c>
      <c r="BI179" s="170">
        <f>IF(N179="nulová",J179,0)</f>
        <v>0</v>
      </c>
      <c r="BJ179" s="15" t="s">
        <v>84</v>
      </c>
      <c r="BK179" s="170">
        <f>ROUND(I179*H179,2)</f>
        <v>0</v>
      </c>
      <c r="BL179" s="15" t="s">
        <v>231</v>
      </c>
      <c r="BM179" s="169" t="s">
        <v>246</v>
      </c>
    </row>
    <row r="180" spans="1:65" s="12" customFormat="1" ht="22.9" customHeight="1" x14ac:dyDescent="0.2">
      <c r="B180" s="149"/>
      <c r="D180" s="150" t="s">
        <v>75</v>
      </c>
      <c r="E180" s="159" t="s">
        <v>247</v>
      </c>
      <c r="F180" s="209" t="s">
        <v>117</v>
      </c>
      <c r="H180" s="257"/>
      <c r="I180" s="152"/>
      <c r="J180" s="252">
        <f>BK180</f>
        <v>0</v>
      </c>
      <c r="L180" s="149"/>
      <c r="M180" s="153"/>
      <c r="N180" s="154"/>
      <c r="O180" s="154"/>
      <c r="P180" s="155">
        <f>P181</f>
        <v>0</v>
      </c>
      <c r="Q180" s="154"/>
      <c r="R180" s="155">
        <f>R181</f>
        <v>0</v>
      </c>
      <c r="S180" s="154"/>
      <c r="T180" s="156">
        <f>T181</f>
        <v>0</v>
      </c>
      <c r="AR180" s="150" t="s">
        <v>160</v>
      </c>
      <c r="AT180" s="157" t="s">
        <v>75</v>
      </c>
      <c r="AU180" s="157" t="s">
        <v>84</v>
      </c>
      <c r="AY180" s="150" t="s">
        <v>137</v>
      </c>
      <c r="BK180" s="158">
        <f>BK181</f>
        <v>0</v>
      </c>
    </row>
    <row r="181" spans="1:65" s="2" customFormat="1" ht="16.5" customHeight="1" x14ac:dyDescent="0.2">
      <c r="A181" s="29"/>
      <c r="B181" s="130"/>
      <c r="C181" s="160" t="s">
        <v>7</v>
      </c>
      <c r="D181" s="160" t="s">
        <v>140</v>
      </c>
      <c r="E181" s="161" t="s">
        <v>248</v>
      </c>
      <c r="F181" s="210" t="s">
        <v>117</v>
      </c>
      <c r="G181" s="162" t="s">
        <v>224</v>
      </c>
      <c r="H181" s="256">
        <v>1</v>
      </c>
      <c r="I181" s="163"/>
      <c r="J181" s="253">
        <f>ROUND(I181*H181,2)</f>
        <v>0</v>
      </c>
      <c r="K181" s="164"/>
      <c r="L181" s="30"/>
      <c r="M181" s="187" t="s">
        <v>1</v>
      </c>
      <c r="N181" s="188" t="s">
        <v>41</v>
      </c>
      <c r="O181" s="189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9" t="s">
        <v>231</v>
      </c>
      <c r="AT181" s="169" t="s">
        <v>140</v>
      </c>
      <c r="AU181" s="169" t="s">
        <v>86</v>
      </c>
      <c r="AY181" s="15" t="s">
        <v>137</v>
      </c>
      <c r="BE181" s="170">
        <f>IF(N181="základní",J181,0)</f>
        <v>0</v>
      </c>
      <c r="BF181" s="170">
        <f>IF(N181="snížená",J181,0)</f>
        <v>0</v>
      </c>
      <c r="BG181" s="170">
        <f>IF(N181="zákl. přenesená",J181,0)</f>
        <v>0</v>
      </c>
      <c r="BH181" s="170">
        <f>IF(N181="sníž. přenesená",J181,0)</f>
        <v>0</v>
      </c>
      <c r="BI181" s="170">
        <f>IF(N181="nulová",J181,0)</f>
        <v>0</v>
      </c>
      <c r="BJ181" s="15" t="s">
        <v>84</v>
      </c>
      <c r="BK181" s="170">
        <f>ROUND(I181*H181,2)</f>
        <v>0</v>
      </c>
      <c r="BL181" s="15" t="s">
        <v>231</v>
      </c>
      <c r="BM181" s="169" t="s">
        <v>249</v>
      </c>
    </row>
    <row r="182" spans="1:65" s="2" customFormat="1" ht="6.95" customHeight="1" x14ac:dyDescent="0.2">
      <c r="A182" s="29"/>
      <c r="B182" s="43"/>
      <c r="C182" s="44"/>
      <c r="D182" s="44"/>
      <c r="E182" s="44"/>
      <c r="F182" s="44"/>
      <c r="G182" s="44"/>
      <c r="H182" s="44"/>
      <c r="I182" s="112"/>
      <c r="J182" s="44"/>
      <c r="K182" s="44"/>
      <c r="L182" s="30"/>
      <c r="M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</row>
  </sheetData>
  <sheetProtection algorithmName="SHA-512" hashValue="NH1lRL8mjFlo7hO8Vgt+jJAIv6ALfOfkfnXQ4hTsjXZ9ipRPiWr2Zggyc+qtkZlS1hGwjGUdY567ktV5FSY9yg==" saltValue="jasN+bAnZV+7wG+g3vcwhA==" spinCount="100000" sheet="1" formatCells="0" formatColumns="0" formatRows="0" insertColumns="0" insertRows="0" insertHyperlinks="0" deleteColumns="0" deleteRows="0" sort="0" autoFilter="0" pivotTables="0"/>
  <autoFilter ref="C140:K181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5"/>
  <sheetViews>
    <sheetView view="pageBreakPreview" topLeftCell="A32" zoomScale="115" zoomScaleNormal="100" zoomScaleSheetLayoutView="115" workbookViewId="0">
      <selection activeCell="N32" sqref="N32"/>
    </sheetView>
  </sheetViews>
  <sheetFormatPr defaultRowHeight="15" x14ac:dyDescent="0.25"/>
  <cols>
    <col min="1" max="1" width="10.83203125" style="192" customWidth="1"/>
    <col min="2" max="13" width="9.33203125" style="192"/>
    <col min="14" max="14" width="12.83203125" style="192" customWidth="1"/>
    <col min="15" max="16384" width="9.33203125" style="192"/>
  </cols>
  <sheetData>
    <row r="1" spans="1:24" ht="2.85" customHeight="1" x14ac:dyDescent="0.25"/>
    <row r="2" spans="1:24" ht="1.35" customHeight="1" x14ac:dyDescent="0.25">
      <c r="A2" s="201"/>
      <c r="B2" s="201"/>
      <c r="C2" s="201"/>
      <c r="D2" s="201"/>
      <c r="E2" s="201"/>
    </row>
    <row r="3" spans="1:24" ht="11.25" customHeight="1" x14ac:dyDescent="0.25">
      <c r="A3" s="305"/>
      <c r="B3" s="305"/>
      <c r="C3" s="305"/>
      <c r="D3" s="305"/>
      <c r="E3" s="305"/>
    </row>
    <row r="4" spans="1:24" ht="27" customHeight="1" x14ac:dyDescent="0.25">
      <c r="D4" s="309" t="s">
        <v>305</v>
      </c>
      <c r="E4" s="305"/>
      <c r="F4" s="305"/>
      <c r="G4" s="305"/>
      <c r="H4" s="305"/>
      <c r="I4" s="305"/>
    </row>
    <row r="5" spans="1:24" x14ac:dyDescent="0.25">
      <c r="F5" s="310" t="s">
        <v>304</v>
      </c>
      <c r="G5" s="305"/>
      <c r="H5" s="305"/>
    </row>
    <row r="6" spans="1:24" x14ac:dyDescent="0.25"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</row>
    <row r="7" spans="1:24" s="200" customFormat="1" x14ac:dyDescent="0.25">
      <c r="B7" s="199" t="s">
        <v>303</v>
      </c>
    </row>
    <row r="8" spans="1:24" s="198" customFormat="1" ht="17.100000000000001" customHeight="1" x14ac:dyDescent="0.25">
      <c r="A8" s="198" t="s">
        <v>260</v>
      </c>
      <c r="B8" s="323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</row>
    <row r="9" spans="1:24" ht="2.85" customHeight="1" x14ac:dyDescent="0.25"/>
    <row r="10" spans="1:24" ht="22.5" x14ac:dyDescent="0.25">
      <c r="A10" s="222" t="s">
        <v>276</v>
      </c>
      <c r="B10" s="306" t="s">
        <v>275</v>
      </c>
      <c r="C10" s="307"/>
      <c r="D10" s="307"/>
      <c r="E10" s="307"/>
      <c r="F10" s="307"/>
      <c r="G10" s="307"/>
      <c r="H10" s="308" t="s">
        <v>274</v>
      </c>
      <c r="I10" s="307"/>
      <c r="J10" s="307"/>
      <c r="K10" s="223" t="s">
        <v>125</v>
      </c>
      <c r="L10" s="222" t="s">
        <v>273</v>
      </c>
      <c r="M10" s="308" t="s">
        <v>272</v>
      </c>
      <c r="N10" s="307"/>
    </row>
    <row r="11" spans="1:24" ht="28.5" customHeight="1" x14ac:dyDescent="0.25">
      <c r="A11" s="224" t="s">
        <v>299</v>
      </c>
      <c r="B11" s="317" t="s">
        <v>298</v>
      </c>
      <c r="C11" s="318"/>
      <c r="D11" s="318"/>
      <c r="E11" s="318"/>
      <c r="F11" s="318"/>
      <c r="G11" s="318"/>
      <c r="H11" s="319"/>
      <c r="I11" s="319"/>
      <c r="J11" s="319"/>
      <c r="K11" s="227">
        <v>21</v>
      </c>
      <c r="L11" s="228" t="s">
        <v>267</v>
      </c>
      <c r="M11" s="315">
        <f>H11*K11</f>
        <v>0</v>
      </c>
      <c r="N11" s="322"/>
    </row>
    <row r="12" spans="1:24" s="220" customFormat="1" ht="15.75" customHeight="1" x14ac:dyDescent="0.25">
      <c r="A12" s="221"/>
      <c r="B12" s="221"/>
      <c r="K12" s="238"/>
      <c r="L12" s="239"/>
      <c r="M12" s="240"/>
      <c r="N12" s="241"/>
    </row>
    <row r="13" spans="1:24" s="196" customFormat="1" x14ac:dyDescent="0.25">
      <c r="B13" s="196" t="s">
        <v>302</v>
      </c>
      <c r="K13" s="229"/>
      <c r="L13" s="230"/>
      <c r="M13" s="230"/>
      <c r="N13" s="231">
        <f>M11</f>
        <v>0</v>
      </c>
    </row>
    <row r="14" spans="1:24" x14ac:dyDescent="0.25">
      <c r="A14" s="224" t="s">
        <v>301</v>
      </c>
      <c r="B14" s="317" t="s">
        <v>300</v>
      </c>
      <c r="C14" s="318"/>
      <c r="D14" s="318"/>
      <c r="E14" s="318"/>
      <c r="F14" s="318"/>
      <c r="G14" s="318"/>
      <c r="H14" s="319"/>
      <c r="I14" s="319"/>
      <c r="J14" s="319"/>
      <c r="K14" s="227">
        <v>21</v>
      </c>
      <c r="L14" s="228" t="s">
        <v>267</v>
      </c>
      <c r="M14" s="315">
        <f t="shared" ref="M14:M19" si="0">H14*K14</f>
        <v>0</v>
      </c>
      <c r="N14" s="322"/>
    </row>
    <row r="15" spans="1:24" x14ac:dyDescent="0.25">
      <c r="A15" s="224" t="s">
        <v>299</v>
      </c>
      <c r="B15" s="317" t="s">
        <v>298</v>
      </c>
      <c r="C15" s="318"/>
      <c r="D15" s="318"/>
      <c r="E15" s="318"/>
      <c r="F15" s="318"/>
      <c r="G15" s="318"/>
      <c r="H15" s="319"/>
      <c r="I15" s="319"/>
      <c r="J15" s="319"/>
      <c r="K15" s="227">
        <v>21</v>
      </c>
      <c r="L15" s="228" t="s">
        <v>267</v>
      </c>
      <c r="M15" s="315">
        <f t="shared" si="0"/>
        <v>0</v>
      </c>
      <c r="N15" s="322"/>
    </row>
    <row r="16" spans="1:24" x14ac:dyDescent="0.25">
      <c r="A16" s="224" t="s">
        <v>297</v>
      </c>
      <c r="B16" s="317" t="s">
        <v>296</v>
      </c>
      <c r="C16" s="318"/>
      <c r="D16" s="318"/>
      <c r="E16" s="318"/>
      <c r="F16" s="318"/>
      <c r="G16" s="318"/>
      <c r="H16" s="319"/>
      <c r="I16" s="319"/>
      <c r="J16" s="319"/>
      <c r="K16" s="227" t="s">
        <v>295</v>
      </c>
      <c r="L16" s="228" t="s">
        <v>262</v>
      </c>
      <c r="M16" s="315">
        <f t="shared" si="0"/>
        <v>0</v>
      </c>
      <c r="N16" s="322"/>
    </row>
    <row r="17" spans="1:14" x14ac:dyDescent="0.25">
      <c r="A17" s="224" t="s">
        <v>294</v>
      </c>
      <c r="B17" s="317" t="s">
        <v>293</v>
      </c>
      <c r="C17" s="318"/>
      <c r="D17" s="318"/>
      <c r="E17" s="318"/>
      <c r="F17" s="318"/>
      <c r="G17" s="318"/>
      <c r="H17" s="319"/>
      <c r="I17" s="319"/>
      <c r="J17" s="319"/>
      <c r="K17" s="227" t="s">
        <v>292</v>
      </c>
      <c r="L17" s="228" t="s">
        <v>267</v>
      </c>
      <c r="M17" s="315">
        <f t="shared" si="0"/>
        <v>0</v>
      </c>
      <c r="N17" s="322"/>
    </row>
    <row r="18" spans="1:14" x14ac:dyDescent="0.25">
      <c r="A18" s="224" t="s">
        <v>291</v>
      </c>
      <c r="B18" s="317" t="s">
        <v>290</v>
      </c>
      <c r="C18" s="318"/>
      <c r="D18" s="318"/>
      <c r="E18" s="318"/>
      <c r="F18" s="318"/>
      <c r="G18" s="318"/>
      <c r="H18" s="319"/>
      <c r="I18" s="319"/>
      <c r="J18" s="319"/>
      <c r="K18" s="227" t="s">
        <v>289</v>
      </c>
      <c r="L18" s="228" t="s">
        <v>262</v>
      </c>
      <c r="M18" s="315">
        <f t="shared" si="0"/>
        <v>0</v>
      </c>
      <c r="N18" s="322"/>
    </row>
    <row r="19" spans="1:14" x14ac:dyDescent="0.25">
      <c r="A19" s="224" t="s">
        <v>288</v>
      </c>
      <c r="B19" s="317" t="s">
        <v>287</v>
      </c>
      <c r="C19" s="318"/>
      <c r="D19" s="318"/>
      <c r="E19" s="318"/>
      <c r="F19" s="318"/>
      <c r="G19" s="318"/>
      <c r="H19" s="319"/>
      <c r="I19" s="319"/>
      <c r="J19" s="319"/>
      <c r="K19" s="227">
        <v>135</v>
      </c>
      <c r="L19" s="228" t="s">
        <v>267</v>
      </c>
      <c r="M19" s="315">
        <f t="shared" si="0"/>
        <v>0</v>
      </c>
      <c r="N19" s="322"/>
    </row>
    <row r="20" spans="1:14" s="196" customFormat="1" x14ac:dyDescent="0.25">
      <c r="B20" s="196" t="s">
        <v>286</v>
      </c>
      <c r="N20" s="197">
        <f>SUM(M14:N19)</f>
        <v>0</v>
      </c>
    </row>
    <row r="21" spans="1:14" ht="17.100000000000001" customHeight="1" x14ac:dyDescent="0.25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5"/>
    </row>
    <row r="22" spans="1:14" ht="17.100000000000001" customHeight="1" x14ac:dyDescent="0.25"/>
    <row r="23" spans="1:14" ht="17.100000000000001" customHeight="1" x14ac:dyDescent="0.25">
      <c r="B23" s="199" t="s">
        <v>285</v>
      </c>
    </row>
    <row r="24" spans="1:14" ht="22.5" x14ac:dyDescent="0.25">
      <c r="A24" s="222" t="s">
        <v>276</v>
      </c>
      <c r="B24" s="306" t="s">
        <v>275</v>
      </c>
      <c r="C24" s="307"/>
      <c r="D24" s="307"/>
      <c r="E24" s="307"/>
      <c r="F24" s="307"/>
      <c r="G24" s="307"/>
      <c r="H24" s="308" t="s">
        <v>274</v>
      </c>
      <c r="I24" s="307"/>
      <c r="J24" s="307"/>
      <c r="K24" s="226" t="s">
        <v>125</v>
      </c>
      <c r="L24" s="225" t="s">
        <v>273</v>
      </c>
      <c r="M24" s="321" t="s">
        <v>272</v>
      </c>
      <c r="N24" s="325"/>
    </row>
    <row r="25" spans="1:14" x14ac:dyDescent="0.25">
      <c r="A25" s="224">
        <v>1</v>
      </c>
      <c r="B25" s="317" t="s">
        <v>284</v>
      </c>
      <c r="C25" s="318"/>
      <c r="D25" s="318"/>
      <c r="E25" s="318"/>
      <c r="F25" s="318"/>
      <c r="G25" s="318"/>
      <c r="H25" s="319"/>
      <c r="I25" s="319"/>
      <c r="J25" s="319"/>
      <c r="K25" s="227">
        <v>1</v>
      </c>
      <c r="L25" s="228" t="s">
        <v>279</v>
      </c>
      <c r="M25" s="315">
        <f>H25*K25</f>
        <v>0</v>
      </c>
      <c r="N25" s="316"/>
    </row>
    <row r="26" spans="1:14" x14ac:dyDescent="0.25">
      <c r="A26" s="224">
        <v>2</v>
      </c>
      <c r="B26" s="317" t="s">
        <v>283</v>
      </c>
      <c r="C26" s="318"/>
      <c r="D26" s="318"/>
      <c r="E26" s="318"/>
      <c r="F26" s="318"/>
      <c r="G26" s="318"/>
      <c r="H26" s="319"/>
      <c r="I26" s="319"/>
      <c r="J26" s="319"/>
      <c r="K26" s="227">
        <v>1</v>
      </c>
      <c r="L26" s="228" t="s">
        <v>279</v>
      </c>
      <c r="M26" s="315">
        <f>H26*K26</f>
        <v>0</v>
      </c>
      <c r="N26" s="316"/>
    </row>
    <row r="27" spans="1:14" x14ac:dyDescent="0.25">
      <c r="A27" s="224">
        <v>3</v>
      </c>
      <c r="B27" s="317" t="s">
        <v>282</v>
      </c>
      <c r="C27" s="318"/>
      <c r="D27" s="318"/>
      <c r="E27" s="318"/>
      <c r="F27" s="318"/>
      <c r="G27" s="318"/>
      <c r="H27" s="319"/>
      <c r="I27" s="319"/>
      <c r="J27" s="319"/>
      <c r="K27" s="227">
        <v>1</v>
      </c>
      <c r="L27" s="228" t="s">
        <v>279</v>
      </c>
      <c r="M27" s="315">
        <f>H27*K27</f>
        <v>0</v>
      </c>
      <c r="N27" s="316"/>
    </row>
    <row r="28" spans="1:14" x14ac:dyDescent="0.25">
      <c r="A28" s="224">
        <v>4</v>
      </c>
      <c r="B28" s="317" t="s">
        <v>281</v>
      </c>
      <c r="C28" s="318"/>
      <c r="D28" s="318"/>
      <c r="E28" s="318"/>
      <c r="F28" s="318"/>
      <c r="G28" s="318"/>
      <c r="H28" s="319"/>
      <c r="I28" s="319"/>
      <c r="J28" s="319"/>
      <c r="K28" s="227">
        <v>1</v>
      </c>
      <c r="L28" s="228" t="s">
        <v>279</v>
      </c>
      <c r="M28" s="315">
        <f>H28*K28</f>
        <v>0</v>
      </c>
      <c r="N28" s="316"/>
    </row>
    <row r="29" spans="1:14" x14ac:dyDescent="0.25">
      <c r="A29" s="224">
        <v>5</v>
      </c>
      <c r="B29" s="317" t="s">
        <v>280</v>
      </c>
      <c r="C29" s="318"/>
      <c r="D29" s="318"/>
      <c r="E29" s="318"/>
      <c r="F29" s="318"/>
      <c r="G29" s="318"/>
      <c r="H29" s="319"/>
      <c r="I29" s="319"/>
      <c r="J29" s="319"/>
      <c r="K29" s="227">
        <v>1</v>
      </c>
      <c r="L29" s="228" t="s">
        <v>279</v>
      </c>
      <c r="M29" s="315">
        <f>H29*K29</f>
        <v>0</v>
      </c>
      <c r="N29" s="316"/>
    </row>
    <row r="30" spans="1:14" s="198" customFormat="1" ht="2.85" customHeight="1" x14ac:dyDescent="0.25">
      <c r="K30" s="232"/>
      <c r="L30" s="232"/>
      <c r="M30" s="232"/>
      <c r="N30" s="232"/>
    </row>
    <row r="31" spans="1:14" s="198" customFormat="1" ht="2.85" customHeight="1" x14ac:dyDescent="0.25">
      <c r="K31" s="232"/>
      <c r="L31" s="232"/>
      <c r="M31" s="232"/>
      <c r="N31" s="232"/>
    </row>
    <row r="32" spans="1:14" s="196" customFormat="1" ht="17.100000000000001" customHeight="1" x14ac:dyDescent="0.25">
      <c r="B32" s="196" t="s">
        <v>278</v>
      </c>
      <c r="C32" s="196" t="s">
        <v>277</v>
      </c>
      <c r="K32" s="233"/>
      <c r="L32" s="233"/>
      <c r="M32" s="233"/>
      <c r="N32" s="234">
        <f>SUM(M25:N29)</f>
        <v>0</v>
      </c>
    </row>
    <row r="33" spans="1:14" ht="17.100000000000001" customHeight="1" x14ac:dyDescent="0.25"/>
    <row r="34" spans="1:14" ht="17.100000000000001" customHeight="1" x14ac:dyDescent="0.25">
      <c r="A34" s="305" t="s">
        <v>260</v>
      </c>
      <c r="B34" s="305"/>
      <c r="C34" s="30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</row>
    <row r="35" spans="1:14" ht="20.25" customHeight="1" x14ac:dyDescent="0.25">
      <c r="A35" s="225" t="s">
        <v>276</v>
      </c>
      <c r="B35" s="320" t="s">
        <v>275</v>
      </c>
      <c r="C35" s="307"/>
      <c r="D35" s="307"/>
      <c r="E35" s="307"/>
      <c r="F35" s="307"/>
      <c r="G35" s="307"/>
      <c r="H35" s="321" t="s">
        <v>274</v>
      </c>
      <c r="I35" s="307"/>
      <c r="J35" s="307"/>
      <c r="K35" s="226" t="s">
        <v>125</v>
      </c>
      <c r="L35" s="225" t="s">
        <v>273</v>
      </c>
      <c r="M35" s="321" t="s">
        <v>272</v>
      </c>
      <c r="N35" s="307"/>
    </row>
    <row r="36" spans="1:14" x14ac:dyDescent="0.25">
      <c r="A36" s="224" t="s">
        <v>271</v>
      </c>
      <c r="B36" s="317" t="s">
        <v>270</v>
      </c>
      <c r="C36" s="318"/>
      <c r="D36" s="318"/>
      <c r="E36" s="318"/>
      <c r="F36" s="318"/>
      <c r="G36" s="318"/>
      <c r="H36" s="319"/>
      <c r="I36" s="319"/>
      <c r="J36" s="319"/>
      <c r="K36" s="235">
        <v>21</v>
      </c>
      <c r="L36" s="228" t="s">
        <v>267</v>
      </c>
      <c r="M36" s="315">
        <f>H36*K36</f>
        <v>0</v>
      </c>
      <c r="N36" s="316"/>
    </row>
    <row r="37" spans="1:14" x14ac:dyDescent="0.25">
      <c r="A37" s="224" t="s">
        <v>269</v>
      </c>
      <c r="B37" s="317" t="s">
        <v>268</v>
      </c>
      <c r="C37" s="318"/>
      <c r="D37" s="318"/>
      <c r="E37" s="318"/>
      <c r="F37" s="318"/>
      <c r="G37" s="318"/>
      <c r="H37" s="319"/>
      <c r="I37" s="319"/>
      <c r="J37" s="319"/>
      <c r="K37" s="235">
        <v>840</v>
      </c>
      <c r="L37" s="228" t="s">
        <v>267</v>
      </c>
      <c r="M37" s="315">
        <f>H37*K37</f>
        <v>0</v>
      </c>
      <c r="N37" s="316"/>
    </row>
    <row r="38" spans="1:14" x14ac:dyDescent="0.25">
      <c r="A38" s="224" t="s">
        <v>266</v>
      </c>
      <c r="B38" s="317" t="s">
        <v>265</v>
      </c>
      <c r="C38" s="318"/>
      <c r="D38" s="318"/>
      <c r="E38" s="318"/>
      <c r="F38" s="318"/>
      <c r="G38" s="318"/>
      <c r="H38" s="319"/>
      <c r="I38" s="319"/>
      <c r="J38" s="319"/>
      <c r="K38" s="235">
        <v>440</v>
      </c>
      <c r="L38" s="228" t="s">
        <v>262</v>
      </c>
      <c r="M38" s="315">
        <f>H38*K38</f>
        <v>0</v>
      </c>
      <c r="N38" s="316"/>
    </row>
    <row r="39" spans="1:14" x14ac:dyDescent="0.25">
      <c r="A39" s="224" t="s">
        <v>264</v>
      </c>
      <c r="B39" s="317" t="s">
        <v>263</v>
      </c>
      <c r="C39" s="318"/>
      <c r="D39" s="318"/>
      <c r="E39" s="318"/>
      <c r="F39" s="318"/>
      <c r="G39" s="318"/>
      <c r="H39" s="319"/>
      <c r="I39" s="319"/>
      <c r="J39" s="319"/>
      <c r="K39" s="235">
        <v>730</v>
      </c>
      <c r="L39" s="228" t="s">
        <v>262</v>
      </c>
      <c r="M39" s="315">
        <f>H39*K39</f>
        <v>0</v>
      </c>
      <c r="N39" s="316"/>
    </row>
    <row r="40" spans="1:14" ht="11.25" customHeight="1" x14ac:dyDescent="0.25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</row>
    <row r="41" spans="1:14" ht="0" hidden="1" customHeight="1" x14ac:dyDescent="0.25"/>
    <row r="42" spans="1:14" ht="2.85" customHeight="1" x14ac:dyDescent="0.25"/>
    <row r="43" spans="1:14" x14ac:dyDescent="0.25">
      <c r="A43" s="224" t="s">
        <v>260</v>
      </c>
      <c r="B43" s="312" t="s">
        <v>261</v>
      </c>
      <c r="C43" s="313"/>
      <c r="D43" s="313"/>
      <c r="E43" s="313"/>
      <c r="F43" s="313"/>
      <c r="G43" s="313"/>
      <c r="H43" s="314" t="s">
        <v>260</v>
      </c>
      <c r="I43" s="313"/>
      <c r="J43" s="313"/>
      <c r="K43" s="236" t="s">
        <v>260</v>
      </c>
      <c r="L43" s="237" t="s">
        <v>260</v>
      </c>
      <c r="M43" s="315">
        <f>5%*SUM(M36:N39)</f>
        <v>0</v>
      </c>
      <c r="N43" s="316"/>
    </row>
    <row r="44" spans="1:14" s="196" customFormat="1" x14ac:dyDescent="0.25">
      <c r="B44" s="196" t="s">
        <v>259</v>
      </c>
      <c r="N44" s="197">
        <f>SUM(M36:N39)+M43</f>
        <v>0</v>
      </c>
    </row>
    <row r="45" spans="1:14" x14ac:dyDescent="0.25">
      <c r="M45" s="220"/>
      <c r="N45" s="220"/>
    </row>
    <row r="46" spans="1:14" s="196" customFormat="1" x14ac:dyDescent="0.25">
      <c r="B46" s="196" t="s">
        <v>258</v>
      </c>
    </row>
    <row r="47" spans="1:14" x14ac:dyDescent="0.25">
      <c r="B47" s="192" t="s">
        <v>257</v>
      </c>
      <c r="M47" s="220"/>
      <c r="N47" s="220"/>
    </row>
    <row r="48" spans="1:14" x14ac:dyDescent="0.25">
      <c r="B48" s="192" t="s">
        <v>256</v>
      </c>
      <c r="M48" s="220"/>
      <c r="N48" s="195">
        <f>N20</f>
        <v>0</v>
      </c>
    </row>
    <row r="49" spans="2:14" x14ac:dyDescent="0.25">
      <c r="B49" s="192" t="s">
        <v>255</v>
      </c>
      <c r="M49" s="220"/>
      <c r="N49" s="195">
        <f>N13</f>
        <v>0</v>
      </c>
    </row>
    <row r="50" spans="2:14" x14ac:dyDescent="0.25">
      <c r="B50" s="192" t="s">
        <v>254</v>
      </c>
      <c r="M50" s="220"/>
      <c r="N50" s="220">
        <v>0</v>
      </c>
    </row>
    <row r="51" spans="2:14" x14ac:dyDescent="0.25">
      <c r="B51" s="192" t="s">
        <v>253</v>
      </c>
      <c r="M51" s="220"/>
      <c r="N51" s="195">
        <f>N32</f>
        <v>0</v>
      </c>
    </row>
    <row r="52" spans="2:14" x14ac:dyDescent="0.25">
      <c r="B52" s="192" t="s">
        <v>252</v>
      </c>
      <c r="M52" s="220"/>
      <c r="N52" s="195">
        <f>N44</f>
        <v>0</v>
      </c>
    </row>
    <row r="53" spans="2:14" x14ac:dyDescent="0.25">
      <c r="B53" s="192" t="s">
        <v>251</v>
      </c>
      <c r="M53" s="220"/>
      <c r="N53" s="220">
        <v>0</v>
      </c>
    </row>
    <row r="54" spans="2:14" x14ac:dyDescent="0.25">
      <c r="M54" s="220"/>
      <c r="N54" s="220"/>
    </row>
    <row r="55" spans="2:14" s="193" customFormat="1" x14ac:dyDescent="0.25">
      <c r="B55" s="193" t="s">
        <v>250</v>
      </c>
      <c r="N55" s="194">
        <f>SUM(N48:N53)</f>
        <v>0</v>
      </c>
    </row>
  </sheetData>
  <sheetProtection algorithmName="SHA-512" hashValue="WIdLaqyM1EMZH+7obxP/sr+AJWQDEBTCFKurMm7GSFfAPHZHQJjcXCJAnc7dsXnPml8E/pxZushhuR9rh+60jQ==" saltValue="V6UdUrbWYHYHFoyuUWrEQQ==" spinCount="100000" sheet="1" formatCells="0" formatColumns="0" formatRows="0" insertColumns="0" insertRows="0" insertHyperlinks="0" deleteColumns="0" deleteRows="0" sort="0" autoFilter="0" pivotTables="0"/>
  <mergeCells count="68">
    <mergeCell ref="B28:G28"/>
    <mergeCell ref="H28:J28"/>
    <mergeCell ref="M28:N28"/>
    <mergeCell ref="B29:G29"/>
    <mergeCell ref="H29:J29"/>
    <mergeCell ref="M29:N29"/>
    <mergeCell ref="B14:G14"/>
    <mergeCell ref="H14:J14"/>
    <mergeCell ref="M14:N14"/>
    <mergeCell ref="B15:G15"/>
    <mergeCell ref="H15:J15"/>
    <mergeCell ref="M15:N15"/>
    <mergeCell ref="B26:G26"/>
    <mergeCell ref="H26:J26"/>
    <mergeCell ref="M26:N26"/>
    <mergeCell ref="B27:G27"/>
    <mergeCell ref="H27:J27"/>
    <mergeCell ref="M27:N27"/>
    <mergeCell ref="M24:N24"/>
    <mergeCell ref="B25:G25"/>
    <mergeCell ref="H19:J19"/>
    <mergeCell ref="M19:N19"/>
    <mergeCell ref="B16:G16"/>
    <mergeCell ref="H16:J16"/>
    <mergeCell ref="M16:N16"/>
    <mergeCell ref="B17:G17"/>
    <mergeCell ref="H25:J25"/>
    <mergeCell ref="M25:N25"/>
    <mergeCell ref="H17:J17"/>
    <mergeCell ref="M17:N17"/>
    <mergeCell ref="A34:N34"/>
    <mergeCell ref="B36:G36"/>
    <mergeCell ref="H36:J36"/>
    <mergeCell ref="M36:N36"/>
    <mergeCell ref="B6:M6"/>
    <mergeCell ref="B18:G18"/>
    <mergeCell ref="H18:J18"/>
    <mergeCell ref="M18:N18"/>
    <mergeCell ref="B19:G19"/>
    <mergeCell ref="A21:N21"/>
    <mergeCell ref="H11:J11"/>
    <mergeCell ref="M11:N11"/>
    <mergeCell ref="B11:G11"/>
    <mergeCell ref="B8:X8"/>
    <mergeCell ref="B24:G24"/>
    <mergeCell ref="H24:J24"/>
    <mergeCell ref="B37:G37"/>
    <mergeCell ref="H37:J37"/>
    <mergeCell ref="M37:N37"/>
    <mergeCell ref="B35:G35"/>
    <mergeCell ref="H35:J35"/>
    <mergeCell ref="M35:N35"/>
    <mergeCell ref="A40:N40"/>
    <mergeCell ref="B43:G43"/>
    <mergeCell ref="H43:J43"/>
    <mergeCell ref="M43:N43"/>
    <mergeCell ref="B38:G38"/>
    <mergeCell ref="H38:J38"/>
    <mergeCell ref="M38:N38"/>
    <mergeCell ref="B39:G39"/>
    <mergeCell ref="H39:J39"/>
    <mergeCell ref="M39:N39"/>
    <mergeCell ref="A3:E3"/>
    <mergeCell ref="B10:G10"/>
    <mergeCell ref="H10:J10"/>
    <mergeCell ref="M10:N10"/>
    <mergeCell ref="D4:I4"/>
    <mergeCell ref="F5:H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zaluzie - Zastínění učebe...</vt:lpstr>
      <vt:lpstr>el</vt:lpstr>
      <vt:lpstr>'Rekapitulace stavby'!Názvy_tisku</vt:lpstr>
      <vt:lpstr>'zaluzie - Zastínění učebe...'!Názvy_tisku</vt:lpstr>
      <vt:lpstr>el!Oblast_tisku</vt:lpstr>
      <vt:lpstr>'Rekapitulace stavby'!Oblast_tisku</vt:lpstr>
      <vt:lpstr>'zaluzie - Zastínění učebe...'!Oblast_tisku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Acer-PC\Acer</dc:creator>
  <cp:lastModifiedBy>Jan Šmíd</cp:lastModifiedBy>
  <cp:lastPrinted>2020-06-25T13:25:14Z</cp:lastPrinted>
  <dcterms:created xsi:type="dcterms:W3CDTF">2020-06-02T20:29:14Z</dcterms:created>
  <dcterms:modified xsi:type="dcterms:W3CDTF">2020-06-25T13:27:04Z</dcterms:modified>
</cp:coreProperties>
</file>