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firstSheet="1" activeTab="1"/>
  </bookViews>
  <sheets>
    <sheet name="Rekapitulace stavby" sheetId="1" state="veryHidden" r:id="rId1"/>
    <sheet name="09 - Oprava bytu č. 512" sheetId="2" r:id="rId2"/>
  </sheets>
  <definedNames>
    <definedName name="_xlnm._FilterDatabase" localSheetId="1" hidden="1">'09 - Oprava bytu č. 512'!$C$134:$K$332</definedName>
    <definedName name="_xlnm.Print_Area" localSheetId="1">'09 - Oprava bytu č. 512'!$C$4:$J$76,'09 - Oprava bytu č. 512'!$C$122:$J$332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'09 - Oprava bytu č. 512'!$134:$134</definedName>
  </definedNames>
  <calcPr calcId="162913"/>
</workbook>
</file>

<file path=xl/sharedStrings.xml><?xml version="1.0" encoding="utf-8"?>
<sst xmlns="http://schemas.openxmlformats.org/spreadsheetml/2006/main" count="2504" uniqueCount="605">
  <si>
    <t>Export Komplet</t>
  </si>
  <si>
    <t/>
  </si>
  <si>
    <t>2.0</t>
  </si>
  <si>
    <t>ZAMOK</t>
  </si>
  <si>
    <t>False</t>
  </si>
  <si>
    <t>{e9affac6-2f98-44fd-90d8-a01597e6edd8}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</si>
  <si>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</si>
  <si>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</si>
  <si>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</si>
  <si>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</si>
  <si>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</si>
  <si>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</si>
  <si>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</si>
  <si>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</si>
  <si>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</si>
  <si>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</si>
  <si>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</si>
  <si>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Šlejnická 5, Praha 6</t>
  </si>
  <si>
    <t>KSO:</t>
  </si>
  <si>
    <t>CC-CZ:</t>
  </si>
  <si>
    <t>Místo:</t>
  </si>
  <si>
    <t xml:space="preserve"> </t>
  </si>
  <si>
    <t>Datum:</t>
  </si>
  <si>
    <t>8. 1. 2024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</si>
  <si>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</si>
  <si>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</si>
  <si>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</si>
  <si>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</si>
  <si>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</si>
  <si>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</si>
  <si>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</si>
  <si>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</si>
  <si>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</si>
  <si>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</si>
  <si>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</si>
  <si>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</si>
  <si>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</si>
  <si>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</si>
  <si>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</si>
  <si>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</si>
  <si>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</si>
  <si>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</si>
  <si>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</si>
  <si>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</si>
  <si>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</si>
  <si>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</si>
  <si>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</si>
  <si>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</si>
  <si>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</si>
  <si>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</si>
  <si>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</si>
  <si>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</si>
  <si>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</si>
  <si>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</si>
  <si>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</si>
  <si>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</si>
  <si>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</si>
  <si>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</si>
  <si>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</si>
  <si>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</si>
  <si>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</si>
  <si>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</si>
  <si>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</si>
  <si>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</si>
  <si>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</si>
  <si>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</si>
  <si>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</si>
  <si>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</si>
  <si>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</si>
  <si>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</si>
  <si>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</si>
  <si>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</si>
  <si>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</si>
  <si>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</si>
  <si>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</si>
  <si>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</si>
  <si>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</si>
  <si>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</si>
  <si>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09</t>
  </si>
  <si>
    <t>Oprava bytu č. 512</t>
  </si>
  <si>
    <t>STA</t>
  </si>
  <si>
    <t>1</t>
  </si>
  <si>
    <t>{8053c343-d0ee-4cfa-836f-ed232d26d5d0}</t>
  </si>
  <si>
    <t>KRYCÍ LIST SOUPISU PRACÍ</t>
  </si>
  <si>
    <t>Objekt:</t>
  </si>
  <si>
    <t>09 - Oprava bytu č. 512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</si>
  <si>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</si>
  <si>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</si>
  <si>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</si>
  <si>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</si>
  <si>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</si>
  <si>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</si>
  <si>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</si>
  <si>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</si>
  <si>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</si>
  <si>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</si>
  <si>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</si>
  <si>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</si>
  <si>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</si>
  <si>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</si>
  <si>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</si>
  <si>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</si>
  <si>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</si>
  <si>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</si>
  <si>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</si>
  <si>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</si>
  <si>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</si>
  <si>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</si>
  <si>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</si>
  <si>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</si>
  <si>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</si>
  <si>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</si>
  <si>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</si>
  <si>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</si>
  <si>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</si>
  <si>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</si>
  <si>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</si>
  <si>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</si>
  <si>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</si>
  <si>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</si>
  <si>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</si>
  <si>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</si>
  <si>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</si>
  <si>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</si>
  <si>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</si>
  <si>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</si>
  <si>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</si>
  <si>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</si>
  <si>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</si>
  <si>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</si>
  <si>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</si>
  <si>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</si>
  <si>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</si>
  <si>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</t>
  </si>
  <si>
    <t>1039441369</t>
  </si>
  <si>
    <t>VV</t>
  </si>
  <si>
    <t>prostupy, otlučená místa v omítce</t>
  </si>
  <si>
    <t>10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</si>
  <si>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</si>
  <si>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</si>
  <si>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</si>
  <si>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</si>
  <si>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</si>
  <si>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-1117168270</t>
  </si>
  <si>
    <t xml:space="preserve">Kompletní úklid bytu </t>
  </si>
  <si>
    <t xml:space="preserve">(podlahy, dveře, okna, zásuvky, vypínače, světla, větrací mřížky, domovní telefon, rozvodnice, zařiz. předměty, radiátory, kuch.linka a skříně, atd.) </t>
  </si>
  <si>
    <t>předsíň</t>
  </si>
  <si>
    <t>2,5*2,6</t>
  </si>
  <si>
    <t>koupelna</t>
  </si>
  <si>
    <t>2,4*2,2</t>
  </si>
  <si>
    <t xml:space="preserve">pokoj </t>
  </si>
  <si>
    <t>4,1*4,7</t>
  </si>
  <si>
    <t>Součet</t>
  </si>
  <si>
    <t>3</t>
  </si>
  <si>
    <t>952902021</t>
  </si>
  <si>
    <t>Čištění budov zametení hladkých podlah</t>
  </si>
  <si>
    <t>-1293800671</t>
  </si>
  <si>
    <t>Denní úklid společných prostor (dny*m2)</t>
  </si>
  <si>
    <t>20*50</t>
  </si>
  <si>
    <t>952902041</t>
  </si>
  <si>
    <t>Čištění budov drhnutí hladkých podlah s chemickými prostředky</t>
  </si>
  <si>
    <t>1481742964</t>
  </si>
  <si>
    <t>balkón</t>
  </si>
  <si>
    <t>5,0</t>
  </si>
  <si>
    <t>997</t>
  </si>
  <si>
    <t>Přesun sutě</t>
  </si>
  <si>
    <t>5</t>
  </si>
  <si>
    <t>997013213</t>
  </si>
  <si>
    <t>Vnitrostaveništní doprava suti a vybouraných hmot pro budovy v přes 9 do 12 m ručně</t>
  </si>
  <si>
    <t>t</t>
  </si>
  <si>
    <t>-380087654</t>
  </si>
  <si>
    <t>997013219</t>
  </si>
  <si>
    <t>Příplatek k vnitrostaveništní dopravě suti a vybouraných hmot za zvětšenou dopravu suti ZKD 10 m</t>
  </si>
  <si>
    <t>-521869329</t>
  </si>
  <si>
    <t>0,596*2 'Přepočtené koeficientem množství</t>
  </si>
  <si>
    <t>7</t>
  </si>
  <si>
    <t>997013501</t>
  </si>
  <si>
    <t>Odvoz suti a vybouraných hmot na skládku nebo meziskládku do 1 km se složením</t>
  </si>
  <si>
    <t>789985540</t>
  </si>
  <si>
    <t>8</t>
  </si>
  <si>
    <t>997013509</t>
  </si>
  <si>
    <t>Příplatek k odvozu suti a vybouraných hmot na skládku ZKD 1 km přes 1 km</t>
  </si>
  <si>
    <t>2062050517</t>
  </si>
  <si>
    <t>0,596*19 'Přepočtené koeficientem množství</t>
  </si>
  <si>
    <t>997013631</t>
  </si>
  <si>
    <t>Poplatek za uložení na skládce (skládkovné) stavebního odpadu směsného kód odpadu 17 09 04</t>
  </si>
  <si>
    <t>1618201433</t>
  </si>
  <si>
    <t>998</t>
  </si>
  <si>
    <t>Přesun hmot</t>
  </si>
  <si>
    <t>998018002</t>
  </si>
  <si>
    <t>Přesun hmot ruční pro budovy v přes 6 do 12 m</t>
  </si>
  <si>
    <t>1219068287</t>
  </si>
  <si>
    <t>11</t>
  </si>
  <si>
    <t>998018011</t>
  </si>
  <si>
    <t>Příplatek k ručnímu přesunu hmot pro budovy za zvětšený přesun ZKD 100 m</t>
  </si>
  <si>
    <t>1630196940</t>
  </si>
  <si>
    <t>PSV</t>
  </si>
  <si>
    <t>Práce a dodávky PSV</t>
  </si>
  <si>
    <t>722</t>
  </si>
  <si>
    <t>Zdravotechnika - vnitřní vodovod</t>
  </si>
  <si>
    <t>722220861</t>
  </si>
  <si>
    <t>Demontáž armatur závitových se dvěma závity G do 3/4</t>
  </si>
  <si>
    <t>16</t>
  </si>
  <si>
    <t>-1476525656</t>
  </si>
  <si>
    <t>rohový ventil WC, umyvadlo</t>
  </si>
  <si>
    <t>13</t>
  </si>
  <si>
    <t>722232012</t>
  </si>
  <si>
    <t>Kohout kulový podomítkový G 3/4" PN 16 do 120°C vnitřní závit</t>
  </si>
  <si>
    <t>208722762</t>
  </si>
  <si>
    <t>14</t>
  </si>
  <si>
    <t>722239101</t>
  </si>
  <si>
    <t>Montáž armatur vodovodních se dvěma závity G 1/2</t>
  </si>
  <si>
    <t>-499785551</t>
  </si>
  <si>
    <t>15</t>
  </si>
  <si>
    <t>M</t>
  </si>
  <si>
    <t>55190006</t>
  </si>
  <si>
    <t>hadice flexibilní sanitární 3/8"</t>
  </si>
  <si>
    <t>m</t>
  </si>
  <si>
    <t>32</t>
  </si>
  <si>
    <t>718530211</t>
  </si>
  <si>
    <t>722190901</t>
  </si>
  <si>
    <t>Uzavření nebo otevření vodovodního potrubí při opravách</t>
  </si>
  <si>
    <t>-800196039</t>
  </si>
  <si>
    <t>17</t>
  </si>
  <si>
    <t>998722112</t>
  </si>
  <si>
    <t>Přesun hmot tonážní pro vnitřní vodovod s omezením mechanizace v objektech v přes 6 do 12 m</t>
  </si>
  <si>
    <t>-1592833468</t>
  </si>
  <si>
    <t>18</t>
  </si>
  <si>
    <t>998722192</t>
  </si>
  <si>
    <t>Příplatek k přesunu hmot tonážnímu pro vnitřní vodovod za zvětšený přesun do 100 m</t>
  </si>
  <si>
    <t>564775552</t>
  </si>
  <si>
    <t>725</t>
  </si>
  <si>
    <t>Zdravotechnika - zařizovací předměty</t>
  </si>
  <si>
    <t>19</t>
  </si>
  <si>
    <t>725310823</t>
  </si>
  <si>
    <t>Demontáž dřez jednoduchý vestavěný v kuchyňských sestavách bez výtokových armatur</t>
  </si>
  <si>
    <t>soubor</t>
  </si>
  <si>
    <t>-1305886808</t>
  </si>
  <si>
    <t>20</t>
  </si>
  <si>
    <t>725311121</t>
  </si>
  <si>
    <t>Dřez jednoduchý nerezový se zápachovou uzávěrkou s odkapávací plochou 760x480 mm a miskou</t>
  </si>
  <si>
    <t>-189334133</t>
  </si>
  <si>
    <t>725610R</t>
  </si>
  <si>
    <t>Demontáž sklokeramického dvouvařiče</t>
  </si>
  <si>
    <t>-66214964</t>
  </si>
  <si>
    <t>22</t>
  </si>
  <si>
    <t>725629101</t>
  </si>
  <si>
    <t>Montáž vařiče sklokeramický</t>
  </si>
  <si>
    <t>-584777812</t>
  </si>
  <si>
    <t>23</t>
  </si>
  <si>
    <t>1200138</t>
  </si>
  <si>
    <t xml:space="preserve">VARIC 2 PLOTYNKY </t>
  </si>
  <si>
    <t>-1050963237</t>
  </si>
  <si>
    <t>24</t>
  </si>
  <si>
    <t>725820801</t>
  </si>
  <si>
    <t>Demontáž baterie nástěnné do G 3 / 4</t>
  </si>
  <si>
    <t>-1449612351</t>
  </si>
  <si>
    <t>sprcha</t>
  </si>
  <si>
    <t>25</t>
  </si>
  <si>
    <t>725820802</t>
  </si>
  <si>
    <t>Demontáž baterie stojánkové do jednoho otvoru</t>
  </si>
  <si>
    <t>1720869079</t>
  </si>
  <si>
    <t>kuchyně</t>
  </si>
  <si>
    <t>26</t>
  </si>
  <si>
    <t>725829111</t>
  </si>
  <si>
    <t>Montáž baterie stojánkové dřezové G 1/2"</t>
  </si>
  <si>
    <t>1163001181</t>
  </si>
  <si>
    <t>27</t>
  </si>
  <si>
    <t>55143974</t>
  </si>
  <si>
    <t>baterie dřezová páková stojánková s otáčivým ústím dl ramínka 220mm</t>
  </si>
  <si>
    <t>1589697122</t>
  </si>
  <si>
    <t>28</t>
  </si>
  <si>
    <t>725849411</t>
  </si>
  <si>
    <t>Montáž baterie sprchové nástěnná s nastavitelnou výškou sprchy</t>
  </si>
  <si>
    <t>1088784754</t>
  </si>
  <si>
    <t>29</t>
  </si>
  <si>
    <t>55145588</t>
  </si>
  <si>
    <t>baterie sprchová nástěnná bez příslušenství</t>
  </si>
  <si>
    <t>538625487</t>
  </si>
  <si>
    <t>30</t>
  </si>
  <si>
    <t>55145003</t>
  </si>
  <si>
    <t>souprava sprchová komplet</t>
  </si>
  <si>
    <t>sada</t>
  </si>
  <si>
    <t>-687747401</t>
  </si>
  <si>
    <t>31</t>
  </si>
  <si>
    <t>725869214</t>
  </si>
  <si>
    <t>Montáž zápachových uzávěrek džezových dvoudílných DN 50</t>
  </si>
  <si>
    <t>-102035687</t>
  </si>
  <si>
    <t>55161116</t>
  </si>
  <si>
    <t>uzávěrka zápachová dřezová s kulovým kloubem DN 50</t>
  </si>
  <si>
    <t>-502655775</t>
  </si>
  <si>
    <t>33</t>
  </si>
  <si>
    <t>998725112</t>
  </si>
  <si>
    <t>Přesun hmot tonážní pro zařizovací předměty s omezením mechanizace v objektech v přes 6 do 12 m</t>
  </si>
  <si>
    <t>-791788173</t>
  </si>
  <si>
    <t>34</t>
  </si>
  <si>
    <t>998725192</t>
  </si>
  <si>
    <t>Příplatek k přesunu hmot tonážní 725 za zvětšený přesun do 100 m</t>
  </si>
  <si>
    <t>1526402575</t>
  </si>
  <si>
    <t>741</t>
  </si>
  <si>
    <t>Elektroinstalace - silnoproud</t>
  </si>
  <si>
    <t>35</t>
  </si>
  <si>
    <t>741313001</t>
  </si>
  <si>
    <t>Montáž zásuvka (polo)zapuštěná bezšroubové připojení 2P+PE se zapojením vodičů</t>
  </si>
  <si>
    <t>-1187575104</t>
  </si>
  <si>
    <t>36</t>
  </si>
  <si>
    <t>37451185</t>
  </si>
  <si>
    <t>krabička nástěnná zásuvková pro keystone moduly plast bílá 1 port (neosazený)</t>
  </si>
  <si>
    <t>1775896687</t>
  </si>
  <si>
    <t>37</t>
  </si>
  <si>
    <t>741316823</t>
  </si>
  <si>
    <t>Demontáž zásuvek domovních normální prostředí do 16A zapuštěných šroubových se zachováním funkčnosti 2P+PE</t>
  </si>
  <si>
    <t>-3015491</t>
  </si>
  <si>
    <t>751</t>
  </si>
  <si>
    <t>Vzduchotechnika</t>
  </si>
  <si>
    <t>38</t>
  </si>
  <si>
    <t>751377011</t>
  </si>
  <si>
    <t>Montáž odsávacího zákrytu (digestoř) bytového vestavěného</t>
  </si>
  <si>
    <t>-243909524</t>
  </si>
  <si>
    <t>39</t>
  </si>
  <si>
    <t>42958001</t>
  </si>
  <si>
    <t>odsavač par (digestoř), barva bílá</t>
  </si>
  <si>
    <t>1445566367</t>
  </si>
  <si>
    <t>40</t>
  </si>
  <si>
    <t>751377812</t>
  </si>
  <si>
    <t xml:space="preserve">Demontáž odsávacího zákrytu (digestoř) bytového </t>
  </si>
  <si>
    <t>-185447795</t>
  </si>
  <si>
    <t>766</t>
  </si>
  <si>
    <t>Konstrukce truhlářské</t>
  </si>
  <si>
    <t>41</t>
  </si>
  <si>
    <t>766660001</t>
  </si>
  <si>
    <t>Montáž dveřních křídel otvíravých jednokřídlových š do 0,8 m do ocelové zárubně</t>
  </si>
  <si>
    <t>365806310</t>
  </si>
  <si>
    <t>pokoj</t>
  </si>
  <si>
    <t>42</t>
  </si>
  <si>
    <t>61161008</t>
  </si>
  <si>
    <t>dveře jednokřídlé voštinové povrch lakovaný částečně prosklené 800x1970-2100mm</t>
  </si>
  <si>
    <t>-1706768738</t>
  </si>
  <si>
    <t>43</t>
  </si>
  <si>
    <t>766660729</t>
  </si>
  <si>
    <t>Montáž dveřního interiérového kování - štítku s klikou</t>
  </si>
  <si>
    <t>-1127216728</t>
  </si>
  <si>
    <t>44</t>
  </si>
  <si>
    <t>54914123</t>
  </si>
  <si>
    <t>kování rozetové klika/klika</t>
  </si>
  <si>
    <t>-1336108208</t>
  </si>
  <si>
    <t>45</t>
  </si>
  <si>
    <t>766691914</t>
  </si>
  <si>
    <t>Vyvěšení nebo zavěšení dřevěných křídel dveří pl do 2 m2</t>
  </si>
  <si>
    <t>1875470740</t>
  </si>
  <si>
    <t>0,8*1,97*3*2</t>
  </si>
  <si>
    <t>46</t>
  </si>
  <si>
    <t>766811111</t>
  </si>
  <si>
    <t>Montáž korpusu kuchyňských skříněk spodních na stěnu š do 600 mm</t>
  </si>
  <si>
    <t>737787982</t>
  </si>
  <si>
    <t>47</t>
  </si>
  <si>
    <t>450UD60R</t>
  </si>
  <si>
    <t xml:space="preserve">Kuchyňská skříňka spodní s dvířky 60x87x56 cm </t>
  </si>
  <si>
    <t>45408802</t>
  </si>
  <si>
    <t>48</t>
  </si>
  <si>
    <t>766811143</t>
  </si>
  <si>
    <t>Příplatek k montáži kuchyňských skříněk za usazení vestavěné lednice</t>
  </si>
  <si>
    <t>-1903430269</t>
  </si>
  <si>
    <t>49</t>
  </si>
  <si>
    <t>766001R</t>
  </si>
  <si>
    <t>Dodávka lednice 90 l bílá</t>
  </si>
  <si>
    <t>47615675</t>
  </si>
  <si>
    <t>50</t>
  </si>
  <si>
    <t>766811151</t>
  </si>
  <si>
    <t>Montáž korpusu kuchyňských skříněk horních na stěnu š do 600 mm</t>
  </si>
  <si>
    <t>1089227117</t>
  </si>
  <si>
    <t>51</t>
  </si>
  <si>
    <t>405WDAF657RN</t>
  </si>
  <si>
    <t xml:space="preserve">Kuchyňská skříňka horní pro digestoř 60x57,6x35 cm </t>
  </si>
  <si>
    <t>587732665</t>
  </si>
  <si>
    <t>52</t>
  </si>
  <si>
    <t>450W601L</t>
  </si>
  <si>
    <t xml:space="preserve">Kuchyňská skříňka horní s dvířky 60x72x35 cm </t>
  </si>
  <si>
    <t>-300822993</t>
  </si>
  <si>
    <t>53</t>
  </si>
  <si>
    <t>766811213</t>
  </si>
  <si>
    <t>Montáž kuchyňské pracovní desky bez výřezu dl přes 2000 do 4000 mm</t>
  </si>
  <si>
    <t>639154901</t>
  </si>
  <si>
    <t>54</t>
  </si>
  <si>
    <t>60722275</t>
  </si>
  <si>
    <t>deska dřevotřísková laminovaná dřevěný dekor 2070x2800mm tl 38mm</t>
  </si>
  <si>
    <t>1588957544</t>
  </si>
  <si>
    <t>55</t>
  </si>
  <si>
    <t>766811223</t>
  </si>
  <si>
    <t>Příplatek k montáži kuchyňské pracovní desky za usazení dřezu</t>
  </si>
  <si>
    <t>75741853</t>
  </si>
  <si>
    <t>56</t>
  </si>
  <si>
    <t>55231082</t>
  </si>
  <si>
    <t>dřez nerez s odkládací ploškou vestavný 780x480mm</t>
  </si>
  <si>
    <t>1011895824</t>
  </si>
  <si>
    <t>57</t>
  </si>
  <si>
    <t>766811421</t>
  </si>
  <si>
    <t>Montáž lišt plastových zaklapávacích na kuchyňských linkách</t>
  </si>
  <si>
    <t>-1079572833</t>
  </si>
  <si>
    <t>2,45</t>
  </si>
  <si>
    <t>58</t>
  </si>
  <si>
    <t>28318783</t>
  </si>
  <si>
    <t>lišta zaklapávací krycí bílá PVC</t>
  </si>
  <si>
    <t>-396974231</t>
  </si>
  <si>
    <t>2,45*1,1 'Přepočtené koeficientem množství</t>
  </si>
  <si>
    <t>59</t>
  </si>
  <si>
    <t>766812840</t>
  </si>
  <si>
    <t>Demontáž kuchyňských linek dřevěných nebo kovových dl přes 1,8 do 2,1 m</t>
  </si>
  <si>
    <t>1747386808</t>
  </si>
  <si>
    <t>60</t>
  </si>
  <si>
    <t>998766112</t>
  </si>
  <si>
    <t>Přesun hmot tonážní pro kce truhlářské s omezením mechanizace v objektech v přes 6 do 12 m</t>
  </si>
  <si>
    <t>73847470</t>
  </si>
  <si>
    <t>61</t>
  </si>
  <si>
    <t>998766192</t>
  </si>
  <si>
    <t>Příplatek k přesunu hmot tonážní 766 za zvětšený přesun do 100 m</t>
  </si>
  <si>
    <t>1504811887</t>
  </si>
  <si>
    <t>776</t>
  </si>
  <si>
    <t>Podlahy povlakové</t>
  </si>
  <si>
    <t>62</t>
  </si>
  <si>
    <t>633811111</t>
  </si>
  <si>
    <t>Broušení nerovností betonových podlah do 2 mm - stržení šlemu</t>
  </si>
  <si>
    <t>-1137902426</t>
  </si>
  <si>
    <t>63</t>
  </si>
  <si>
    <t>776111116</t>
  </si>
  <si>
    <t>Odstranění zbytků lepidla z podkladu povlakových podlah broušením</t>
  </si>
  <si>
    <t>-2092964453</t>
  </si>
  <si>
    <t>64</t>
  </si>
  <si>
    <t>776111311</t>
  </si>
  <si>
    <t>Vysátí podkladu povlakových podlah</t>
  </si>
  <si>
    <t>473018606</t>
  </si>
  <si>
    <t>65</t>
  </si>
  <si>
    <t>776201811</t>
  </si>
  <si>
    <t>Demontáž lepených povlakových podlah bez podložky ručně</t>
  </si>
  <si>
    <t>76894178</t>
  </si>
  <si>
    <t>koupelna - ve sprše</t>
  </si>
  <si>
    <t>1,5</t>
  </si>
  <si>
    <t>chodba</t>
  </si>
  <si>
    <t>66</t>
  </si>
  <si>
    <t>776221111</t>
  </si>
  <si>
    <t>Lepení pásů z PVC standardním lepidlem</t>
  </si>
  <si>
    <t>1047363125</t>
  </si>
  <si>
    <t>67</t>
  </si>
  <si>
    <t>28411110</t>
  </si>
  <si>
    <t>PVC vinyl heterogenní s textilní podložkou tl 2,9mm, nášlapná vrstva 0,35mm, hořlavost Cfl-s1, smykové tření µ &gt;=0,3, třída zátěže 23/31, útlum 16dB, otlak 0,2</t>
  </si>
  <si>
    <t>-563697337</t>
  </si>
  <si>
    <t>27,27*1,1 'Přepočtené koeficientem množství</t>
  </si>
  <si>
    <t>68</t>
  </si>
  <si>
    <t>776223112</t>
  </si>
  <si>
    <t>Spoj povlakových podlahovin z PVC svařováním za studena</t>
  </si>
  <si>
    <t>953586461</t>
  </si>
  <si>
    <t>69</t>
  </si>
  <si>
    <t>776410811</t>
  </si>
  <si>
    <t>Odstranění soklíků a lišt pryžových nebo plastových</t>
  </si>
  <si>
    <t>-1131458279</t>
  </si>
  <si>
    <t>2,5*2+2,6*2-0,8*3</t>
  </si>
  <si>
    <t>4,1*2+4,7*2-0,8</t>
  </si>
  <si>
    <t>70</t>
  </si>
  <si>
    <t>776411111</t>
  </si>
  <si>
    <t>Montáž obvodových soklíků výšky do 80 mm</t>
  </si>
  <si>
    <t>2086076571</t>
  </si>
  <si>
    <t>71</t>
  </si>
  <si>
    <t>28411008</t>
  </si>
  <si>
    <t>lišta soklová PVC 16x60mm</t>
  </si>
  <si>
    <t>-1756607731</t>
  </si>
  <si>
    <t>24,6*1,05 'Přepočtené koeficientem množství</t>
  </si>
  <si>
    <t>72</t>
  </si>
  <si>
    <t>998776112</t>
  </si>
  <si>
    <t>Přesun hmot tonážní pro podlahy povlakové s omezením mechanizace v objektech v přes 6 do 12 m</t>
  </si>
  <si>
    <t>1689989908</t>
  </si>
  <si>
    <t>73</t>
  </si>
  <si>
    <t>998776192</t>
  </si>
  <si>
    <t>Příplatek k přesunu hmot tonážní 776 za zvětšený přesun do 100 m</t>
  </si>
  <si>
    <t>-910873800</t>
  </si>
  <si>
    <t>781</t>
  </si>
  <si>
    <t>Dokončovací práce - obklady</t>
  </si>
  <si>
    <t>74</t>
  </si>
  <si>
    <t>781495115</t>
  </si>
  <si>
    <t>Spárování vnitřních obkladů silikonem</t>
  </si>
  <si>
    <t>1690253535</t>
  </si>
  <si>
    <t>(2,4*2+2,6*2)-0,8</t>
  </si>
  <si>
    <t>parapet pokoj+chodba okno</t>
  </si>
  <si>
    <t>75</t>
  </si>
  <si>
    <t>781495211</t>
  </si>
  <si>
    <t>Čištění vnitřních ploch stěn po provedení obkladu chemickými prostředky</t>
  </si>
  <si>
    <t>-230524489</t>
  </si>
  <si>
    <t>(2,5*2+2,6*2)*2,10-0,8*1,97</t>
  </si>
  <si>
    <t>(0,6+2,45+0,6)*0,6</t>
  </si>
  <si>
    <t>76</t>
  </si>
  <si>
    <t>998781112</t>
  </si>
  <si>
    <t>Přesun hmot tonážní pro obklady keramické s omezením mechanizace v objektech v přes 6 do 12 m</t>
  </si>
  <si>
    <t>-375915626</t>
  </si>
  <si>
    <t>77</t>
  </si>
  <si>
    <t>998781192</t>
  </si>
  <si>
    <t>Příplatek k přesunu hmot tonážní 781 za zvětšený přesun do 100 m</t>
  </si>
  <si>
    <t>-585766894</t>
  </si>
  <si>
    <t>783</t>
  </si>
  <si>
    <t>Dokončovací práce - nátěry</t>
  </si>
  <si>
    <t>78</t>
  </si>
  <si>
    <t>783301313</t>
  </si>
  <si>
    <t>Odmaštění zámečnických konstrukcí ředidlovým odmašťovačem</t>
  </si>
  <si>
    <t>865351878</t>
  </si>
  <si>
    <t>zárubně 3 ks</t>
  </si>
  <si>
    <t>0,3*5*3</t>
  </si>
  <si>
    <t>79</t>
  </si>
  <si>
    <t>783301401</t>
  </si>
  <si>
    <t>Ometení zámečnických konstrukcí</t>
  </si>
  <si>
    <t>-1917507998</t>
  </si>
  <si>
    <t>80</t>
  </si>
  <si>
    <t>783314101</t>
  </si>
  <si>
    <t>Základní jednonásobný syntetický nátěr zámečnických konstrukcí</t>
  </si>
  <si>
    <t>-2069661083</t>
  </si>
  <si>
    <t>81</t>
  </si>
  <si>
    <t>783315101</t>
  </si>
  <si>
    <t>Mezinátěr jednonásobný syntetický standardní zámečnických konstrukcí</t>
  </si>
  <si>
    <t>449209462</t>
  </si>
  <si>
    <t>82</t>
  </si>
  <si>
    <t>783317101</t>
  </si>
  <si>
    <t>Krycí jednonásobný syntetický standardní nátěr zámečnických konstrukcí</t>
  </si>
  <si>
    <t>1714413595</t>
  </si>
  <si>
    <t>83</t>
  </si>
  <si>
    <t>783352101</t>
  </si>
  <si>
    <t>Tmelení včetně přebroušení zámečnických konstrukcí polyesterovým tmelem</t>
  </si>
  <si>
    <t>1911225294</t>
  </si>
  <si>
    <t>784</t>
  </si>
  <si>
    <t>Dokončovací práce - malby a tapety</t>
  </si>
  <si>
    <t>84</t>
  </si>
  <si>
    <t>784111001</t>
  </si>
  <si>
    <t>Oprášení (ometení ) podkladu v místnostech v do 3,80 m</t>
  </si>
  <si>
    <t>377078756</t>
  </si>
  <si>
    <t>85</t>
  </si>
  <si>
    <t>784121001</t>
  </si>
  <si>
    <t>Oškrabání malby v místnostech v do 3,80 m</t>
  </si>
  <si>
    <t>-1930946035</t>
  </si>
  <si>
    <t>86</t>
  </si>
  <si>
    <t>784121011</t>
  </si>
  <si>
    <t>Rozmývání podkladu po oškrabání malby v místnostech v do 3,80 m</t>
  </si>
  <si>
    <t>-532572646</t>
  </si>
  <si>
    <t>87</t>
  </si>
  <si>
    <t>784161001</t>
  </si>
  <si>
    <t>Tmelení spar a rohů šířky do 3 mm akrylátovým tmelem v místnostech v do 3,80 m</t>
  </si>
  <si>
    <t>1500867689</t>
  </si>
  <si>
    <t>88</t>
  </si>
  <si>
    <t>784171101</t>
  </si>
  <si>
    <t>Zakrytí vnitřních podlah včetně pozdějšího odkrytí</t>
  </si>
  <si>
    <t>390926438</t>
  </si>
  <si>
    <t>podlaha</t>
  </si>
  <si>
    <t>31,05</t>
  </si>
  <si>
    <t>89</t>
  </si>
  <si>
    <t>58124844</t>
  </si>
  <si>
    <t>fólie pro malířské potřeby zakrývací tl 25µ 4x5m</t>
  </si>
  <si>
    <t>2143271513</t>
  </si>
  <si>
    <t>31,05*1,2 'Přepočtené koeficientem množství</t>
  </si>
  <si>
    <t>90</t>
  </si>
  <si>
    <t>784171121</t>
  </si>
  <si>
    <t>Zakrytí vnitřních ploch konstrukcí nebo prvků v místnostech v do 3,80 m</t>
  </si>
  <si>
    <t>1076856510</t>
  </si>
  <si>
    <t>91</t>
  </si>
  <si>
    <t>58124842</t>
  </si>
  <si>
    <t>fólie pro malířské potřeby zakrývací tl 7µ 4x5m</t>
  </si>
  <si>
    <t>-1867306828</t>
  </si>
  <si>
    <t>10*1,2 'Přepočtené koeficientem množství</t>
  </si>
  <si>
    <t>92</t>
  </si>
  <si>
    <t>784181121.1</t>
  </si>
  <si>
    <t>Hloubková jednonásobná bezbarvá penetrace podkladu v místnostech v do 3,80 m</t>
  </si>
  <si>
    <t>-1081890124</t>
  </si>
  <si>
    <t>93</t>
  </si>
  <si>
    <t>784211101.1</t>
  </si>
  <si>
    <t>Dvojnásobné bílé malby ze směsí za mokra výborně oděruvzdorných v místnostech v do 3,80 m</t>
  </si>
  <si>
    <t>1224241007</t>
  </si>
  <si>
    <t>STĚNY</t>
  </si>
  <si>
    <t>byt č. 512</t>
  </si>
  <si>
    <t>(2,5*2+2,6*2)*2,7-0,8*1,97*3</t>
  </si>
  <si>
    <t>(2,4*2+2,2*2)*0,60</t>
  </si>
  <si>
    <t>(4,1*2+4,7*2)*2,7-0,8*1,97</t>
  </si>
  <si>
    <t>STROPY</t>
  </si>
  <si>
    <t>4,1*4,7+2,5*2,6+2,4*2,2</t>
  </si>
  <si>
    <t>94</t>
  </si>
  <si>
    <t>784211141</t>
  </si>
  <si>
    <t>Příplatek k cenám 2x maleb ze směsí za mokra oděruvzdorných za provádění pl do 5 m2</t>
  </si>
  <si>
    <t>-1393406215</t>
  </si>
  <si>
    <t>(2,4*2+2,2*2)*0,6</t>
  </si>
  <si>
    <t>786</t>
  </si>
  <si>
    <t>Dokončovací práce - čalounické úpravy</t>
  </si>
  <si>
    <t>95</t>
  </si>
  <si>
    <t>786624R</t>
  </si>
  <si>
    <t>Seřízení a vyčištění lamelové žaluzie do oken kovových</t>
  </si>
  <si>
    <t>kompl.</t>
  </si>
  <si>
    <t>363774201</t>
  </si>
  <si>
    <t>pokoj 3 ks</t>
  </si>
  <si>
    <t>chodba 1 ks</t>
  </si>
  <si>
    <t>VRN</t>
  </si>
  <si>
    <t>Vedlejší rozpočtové náklady</t>
  </si>
  <si>
    <t>VRN3</t>
  </si>
  <si>
    <t>Zařízení staveniště</t>
  </si>
  <si>
    <t>96</t>
  </si>
  <si>
    <t>030001000</t>
  </si>
  <si>
    <t>den</t>
  </si>
  <si>
    <t>1024</t>
  </si>
  <si>
    <t>-980324695</t>
  </si>
  <si>
    <t>VRN7</t>
  </si>
  <si>
    <t>Provozní vlivy</t>
  </si>
  <si>
    <t>97</t>
  </si>
  <si>
    <t>070001000</t>
  </si>
  <si>
    <t>-151724342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</si>
</sst>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9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2"/>
      <c r="AL5" s="22"/>
      <c r="AM5" s="22"/>
      <c r="AN5" s="22"/>
      <c r="AO5" s="22"/>
      <c r="AP5" s="22"/>
      <c r="AQ5" s="22"/>
      <c r="AR5" s="20"/>
      <c r="BE5" s="246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1" t="s">
        <v>17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2"/>
      <c r="AL6" s="22"/>
      <c r="AM6" s="22"/>
      <c r="AN6" s="22"/>
      <c r="AO6" s="22"/>
      <c r="AP6" s="22"/>
      <c r="AQ6" s="22"/>
      <c r="AR6" s="20"/>
      <c r="BE6" s="247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7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7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7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4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7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47"/>
      <c r="BS13" s="17" t="s">
        <v>6</v>
      </c>
    </row>
    <row r="14" spans="2:71" ht="12.75">
      <c r="B14" s="21"/>
      <c r="C14" s="22"/>
      <c r="D14" s="22"/>
      <c r="E14" s="252" t="s">
        <v>28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4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7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7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47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7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7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47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7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7"/>
    </row>
    <row r="23" spans="2:57" s="1" customFormat="1" ht="16.5" customHeight="1">
      <c r="B23" s="21"/>
      <c r="C23" s="22"/>
      <c r="D23" s="22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2"/>
      <c r="AP23" s="22"/>
      <c r="AQ23" s="22"/>
      <c r="AR23" s="20"/>
      <c r="BE23" s="24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7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5">
        <f>ROUND(AG94,2)</f>
        <v>0</v>
      </c>
      <c r="AL26" s="256"/>
      <c r="AM26" s="256"/>
      <c r="AN26" s="256"/>
      <c r="AO26" s="256"/>
      <c r="AP26" s="36"/>
      <c r="AQ26" s="36"/>
      <c r="AR26" s="39"/>
      <c r="BE26" s="24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7" t="s">
        <v>34</v>
      </c>
      <c r="M28" s="257"/>
      <c r="N28" s="257"/>
      <c r="O28" s="257"/>
      <c r="P28" s="257"/>
      <c r="Q28" s="36"/>
      <c r="R28" s="36"/>
      <c r="S28" s="36"/>
      <c r="T28" s="36"/>
      <c r="U28" s="36"/>
      <c r="V28" s="36"/>
      <c r="W28" s="257" t="s">
        <v>35</v>
      </c>
      <c r="X28" s="257"/>
      <c r="Y28" s="257"/>
      <c r="Z28" s="257"/>
      <c r="AA28" s="257"/>
      <c r="AB28" s="257"/>
      <c r="AC28" s="257"/>
      <c r="AD28" s="257"/>
      <c r="AE28" s="257"/>
      <c r="AF28" s="36"/>
      <c r="AG28" s="36"/>
      <c r="AH28" s="36"/>
      <c r="AI28" s="36"/>
      <c r="AJ28" s="36"/>
      <c r="AK28" s="257" t="s">
        <v>36</v>
      </c>
      <c r="AL28" s="257"/>
      <c r="AM28" s="257"/>
      <c r="AN28" s="257"/>
      <c r="AO28" s="257"/>
      <c r="AP28" s="36"/>
      <c r="AQ28" s="36"/>
      <c r="AR28" s="39"/>
      <c r="BE28" s="247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60">
        <v>0.21</v>
      </c>
      <c r="M29" s="259"/>
      <c r="N29" s="259"/>
      <c r="O29" s="259"/>
      <c r="P29" s="259"/>
      <c r="Q29" s="41"/>
      <c r="R29" s="41"/>
      <c r="S29" s="41"/>
      <c r="T29" s="41"/>
      <c r="U29" s="41"/>
      <c r="V29" s="41"/>
      <c r="W29" s="258">
        <f>ROUND(AZ94,2)</f>
        <v>0</v>
      </c>
      <c r="X29" s="259"/>
      <c r="Y29" s="259"/>
      <c r="Z29" s="259"/>
      <c r="AA29" s="259"/>
      <c r="AB29" s="259"/>
      <c r="AC29" s="259"/>
      <c r="AD29" s="259"/>
      <c r="AE29" s="259"/>
      <c r="AF29" s="41"/>
      <c r="AG29" s="41"/>
      <c r="AH29" s="41"/>
      <c r="AI29" s="41"/>
      <c r="AJ29" s="41"/>
      <c r="AK29" s="258">
        <f>ROUND(AV94,2)</f>
        <v>0</v>
      </c>
      <c r="AL29" s="259"/>
      <c r="AM29" s="259"/>
      <c r="AN29" s="259"/>
      <c r="AO29" s="259"/>
      <c r="AP29" s="41"/>
      <c r="AQ29" s="41"/>
      <c r="AR29" s="42"/>
      <c r="BE29" s="248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60">
        <v>0.12</v>
      </c>
      <c r="M30" s="259"/>
      <c r="N30" s="259"/>
      <c r="O30" s="259"/>
      <c r="P30" s="259"/>
      <c r="Q30" s="41"/>
      <c r="R30" s="41"/>
      <c r="S30" s="41"/>
      <c r="T30" s="41"/>
      <c r="U30" s="41"/>
      <c r="V30" s="41"/>
      <c r="W30" s="258">
        <f>ROUND(BA94,2)</f>
        <v>0</v>
      </c>
      <c r="X30" s="259"/>
      <c r="Y30" s="259"/>
      <c r="Z30" s="259"/>
      <c r="AA30" s="259"/>
      <c r="AB30" s="259"/>
      <c r="AC30" s="259"/>
      <c r="AD30" s="259"/>
      <c r="AE30" s="259"/>
      <c r="AF30" s="41"/>
      <c r="AG30" s="41"/>
      <c r="AH30" s="41"/>
      <c r="AI30" s="41"/>
      <c r="AJ30" s="41"/>
      <c r="AK30" s="258">
        <f>ROUND(AW94,2)</f>
        <v>0</v>
      </c>
      <c r="AL30" s="259"/>
      <c r="AM30" s="259"/>
      <c r="AN30" s="259"/>
      <c r="AO30" s="259"/>
      <c r="AP30" s="41"/>
      <c r="AQ30" s="41"/>
      <c r="AR30" s="42"/>
      <c r="BE30" s="248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60">
        <v>0.21</v>
      </c>
      <c r="M31" s="259"/>
      <c r="N31" s="259"/>
      <c r="O31" s="259"/>
      <c r="P31" s="259"/>
      <c r="Q31" s="41"/>
      <c r="R31" s="41"/>
      <c r="S31" s="41"/>
      <c r="T31" s="41"/>
      <c r="U31" s="41"/>
      <c r="V31" s="41"/>
      <c r="W31" s="258">
        <f>ROUND(BB94,2)</f>
        <v>0</v>
      </c>
      <c r="X31" s="259"/>
      <c r="Y31" s="259"/>
      <c r="Z31" s="259"/>
      <c r="AA31" s="259"/>
      <c r="AB31" s="259"/>
      <c r="AC31" s="259"/>
      <c r="AD31" s="259"/>
      <c r="AE31" s="259"/>
      <c r="AF31" s="41"/>
      <c r="AG31" s="41"/>
      <c r="AH31" s="41"/>
      <c r="AI31" s="41"/>
      <c r="AJ31" s="41"/>
      <c r="AK31" s="258">
        <v>0</v>
      </c>
      <c r="AL31" s="259"/>
      <c r="AM31" s="259"/>
      <c r="AN31" s="259"/>
      <c r="AO31" s="259"/>
      <c r="AP31" s="41"/>
      <c r="AQ31" s="41"/>
      <c r="AR31" s="42"/>
      <c r="BE31" s="248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60">
        <v>0.12</v>
      </c>
      <c r="M32" s="259"/>
      <c r="N32" s="259"/>
      <c r="O32" s="259"/>
      <c r="P32" s="259"/>
      <c r="Q32" s="41"/>
      <c r="R32" s="41"/>
      <c r="S32" s="41"/>
      <c r="T32" s="41"/>
      <c r="U32" s="41"/>
      <c r="V32" s="41"/>
      <c r="W32" s="258">
        <f>ROUND(BC94,2)</f>
        <v>0</v>
      </c>
      <c r="X32" s="259"/>
      <c r="Y32" s="259"/>
      <c r="Z32" s="259"/>
      <c r="AA32" s="259"/>
      <c r="AB32" s="259"/>
      <c r="AC32" s="259"/>
      <c r="AD32" s="259"/>
      <c r="AE32" s="259"/>
      <c r="AF32" s="41"/>
      <c r="AG32" s="41"/>
      <c r="AH32" s="41"/>
      <c r="AI32" s="41"/>
      <c r="AJ32" s="41"/>
      <c r="AK32" s="258">
        <v>0</v>
      </c>
      <c r="AL32" s="259"/>
      <c r="AM32" s="259"/>
      <c r="AN32" s="259"/>
      <c r="AO32" s="259"/>
      <c r="AP32" s="41"/>
      <c r="AQ32" s="41"/>
      <c r="AR32" s="42"/>
      <c r="BE32" s="248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60">
        <v>0</v>
      </c>
      <c r="M33" s="259"/>
      <c r="N33" s="259"/>
      <c r="O33" s="259"/>
      <c r="P33" s="259"/>
      <c r="Q33" s="41"/>
      <c r="R33" s="41"/>
      <c r="S33" s="41"/>
      <c r="T33" s="41"/>
      <c r="U33" s="41"/>
      <c r="V33" s="41"/>
      <c r="W33" s="258">
        <f>ROUND(BD94,2)</f>
        <v>0</v>
      </c>
      <c r="X33" s="259"/>
      <c r="Y33" s="259"/>
      <c r="Z33" s="259"/>
      <c r="AA33" s="259"/>
      <c r="AB33" s="259"/>
      <c r="AC33" s="259"/>
      <c r="AD33" s="259"/>
      <c r="AE33" s="259"/>
      <c r="AF33" s="41"/>
      <c r="AG33" s="41"/>
      <c r="AH33" s="41"/>
      <c r="AI33" s="41"/>
      <c r="AJ33" s="41"/>
      <c r="AK33" s="258">
        <v>0</v>
      </c>
      <c r="AL33" s="259"/>
      <c r="AM33" s="259"/>
      <c r="AN33" s="259"/>
      <c r="AO33" s="259"/>
      <c r="AP33" s="41"/>
      <c r="AQ33" s="41"/>
      <c r="AR33" s="42"/>
      <c r="BE33" s="24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7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61" t="s">
        <v>45</v>
      </c>
      <c r="Y35" s="262"/>
      <c r="Z35" s="262"/>
      <c r="AA35" s="262"/>
      <c r="AB35" s="262"/>
      <c r="AC35" s="45"/>
      <c r="AD35" s="45"/>
      <c r="AE35" s="45"/>
      <c r="AF35" s="45"/>
      <c r="AG35" s="45"/>
      <c r="AH35" s="45"/>
      <c r="AI35" s="45"/>
      <c r="AJ35" s="45"/>
      <c r="AK35" s="263">
        <f>SUM(AK26:AK33)</f>
        <v>0</v>
      </c>
      <c r="AL35" s="262"/>
      <c r="AM35" s="262"/>
      <c r="AN35" s="262"/>
      <c r="AO35" s="264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5" t="str">
        <f>K6</f>
        <v>Šlejnická 5, Praha 6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7" t="str">
        <f>IF(AN8="","",AN8)</f>
        <v>8. 1. 2024</v>
      </c>
      <c r="AN87" s="267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8" t="str">
        <f>IF(E17="","",E17)</f>
        <v xml:space="preserve"> </v>
      </c>
      <c r="AN89" s="269"/>
      <c r="AO89" s="269"/>
      <c r="AP89" s="269"/>
      <c r="AQ89" s="36"/>
      <c r="AR89" s="39"/>
      <c r="AS89" s="270" t="s">
        <v>53</v>
      </c>
      <c r="AT89" s="27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68" t="str">
        <f>IF(E20="","",E20)</f>
        <v xml:space="preserve"> </v>
      </c>
      <c r="AN90" s="269"/>
      <c r="AO90" s="269"/>
      <c r="AP90" s="269"/>
      <c r="AQ90" s="36"/>
      <c r="AR90" s="39"/>
      <c r="AS90" s="272"/>
      <c r="AT90" s="27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4"/>
      <c r="AT91" s="27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6" t="s">
        <v>54</v>
      </c>
      <c r="D92" s="277"/>
      <c r="E92" s="277"/>
      <c r="F92" s="277"/>
      <c r="G92" s="277"/>
      <c r="H92" s="73"/>
      <c r="I92" s="278" t="s">
        <v>55</v>
      </c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9" t="s">
        <v>56</v>
      </c>
      <c r="AH92" s="277"/>
      <c r="AI92" s="277"/>
      <c r="AJ92" s="277"/>
      <c r="AK92" s="277"/>
      <c r="AL92" s="277"/>
      <c r="AM92" s="277"/>
      <c r="AN92" s="278" t="s">
        <v>57</v>
      </c>
      <c r="AO92" s="277"/>
      <c r="AP92" s="280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4">
        <f>ROUND(AG95,2)</f>
        <v>0</v>
      </c>
      <c r="AH94" s="284"/>
      <c r="AI94" s="284"/>
      <c r="AJ94" s="284"/>
      <c r="AK94" s="284"/>
      <c r="AL94" s="284"/>
      <c r="AM94" s="284"/>
      <c r="AN94" s="285">
        <f>SUM(AG94,AT94)</f>
        <v>0</v>
      </c>
      <c r="AO94" s="285"/>
      <c r="AP94" s="285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83" t="s">
        <v>78</v>
      </c>
      <c r="E95" s="283"/>
      <c r="F95" s="283"/>
      <c r="G95" s="283"/>
      <c r="H95" s="283"/>
      <c r="I95" s="96"/>
      <c r="J95" s="283" t="s">
        <v>79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1">
        <f>'09 - Oprava bytu č. 512'!J30</f>
        <v>0</v>
      </c>
      <c r="AH95" s="282"/>
      <c r="AI95" s="282"/>
      <c r="AJ95" s="282"/>
      <c r="AK95" s="282"/>
      <c r="AL95" s="282"/>
      <c r="AM95" s="282"/>
      <c r="AN95" s="281">
        <f>SUM(AG95,AT95)</f>
        <v>0</v>
      </c>
      <c r="AO95" s="282"/>
      <c r="AP95" s="282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'09 - Oprava bytu č. 512'!P135</f>
        <v>0</v>
      </c>
      <c r="AV95" s="100">
        <f>'09 - Oprava bytu č. 512'!J33</f>
        <v>0</v>
      </c>
      <c r="AW95" s="100">
        <f>'09 - Oprava bytu č. 512'!J34</f>
        <v>0</v>
      </c>
      <c r="AX95" s="100">
        <f>'09 - Oprava bytu č. 512'!J35</f>
        <v>0</v>
      </c>
      <c r="AY95" s="100">
        <f>'09 - Oprava bytu č. 512'!J36</f>
        <v>0</v>
      </c>
      <c r="AZ95" s="100">
        <f>'09 - Oprava bytu č. 512'!F33</f>
        <v>0</v>
      </c>
      <c r="BA95" s="100">
        <f>'09 - Oprava bytu č. 512'!F34</f>
        <v>0</v>
      </c>
      <c r="BB95" s="100">
        <f>'09 - Oprava bytu č. 512'!F35</f>
        <v>0</v>
      </c>
      <c r="BC95" s="100">
        <f>'09 - Oprava bytu č. 512'!F36</f>
        <v>0</v>
      </c>
      <c r="BD95" s="102">
        <f>'09 - Oprava bytu č. 512'!F37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4+RlPzmQUbtCkQAI3JdgrxI+qz1F8sZxq01fl5GvFAHmJFUKWekISXxpDZz6Y6e1Z3N0nniWSj2KhKgInEoHOg==" saltValue="twoeJxj+xgYOG+uT//A7HC+GKZpxGvZyW2fZGdwt1uXbfQOx9NUihSzm01RnwKYxyGYin4a7pqc5JApDgdxqz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9 - Oprava bytu č. 51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3"/>
  <sheetViews>
    <sheetView showGridLines="0" tabSelected="1" workbookViewId="0" topLeftCell="A307">
      <selection activeCell="I4" sqref="I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81</v>
      </c>
    </row>
    <row r="4" spans="2:46" s="1" customFormat="1" ht="24.95" customHeight="1">
      <c r="B4" s="20"/>
      <c r="D4" s="106" t="s">
        <v>83</v>
      </c>
      <c r="L4" s="20"/>
      <c r="M4" s="10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87" t="str">
        <f>'Rekapitulace stavby'!K6</f>
        <v>Šlejnická 5, Praha 6</v>
      </c>
      <c r="F7" s="288"/>
      <c r="G7" s="288"/>
      <c r="H7" s="288"/>
      <c r="L7" s="20"/>
    </row>
    <row r="8" spans="1:31" s="2" customFormat="1" ht="12" customHeight="1">
      <c r="A8" s="34"/>
      <c r="B8" s="39"/>
      <c r="C8" s="34"/>
      <c r="D8" s="108" t="s">
        <v>84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9" t="s">
        <v>85</v>
      </c>
      <c r="F9" s="290"/>
      <c r="G9" s="290"/>
      <c r="H9" s="29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>
        <v>45343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26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27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1" t="str">
        <f>'Rekapitulace stavby'!E14</f>
        <v>Vyplň údaj</v>
      </c>
      <c r="F18" s="292"/>
      <c r="G18" s="292"/>
      <c r="H18" s="292"/>
      <c r="I18" s="108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29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26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30</v>
      </c>
      <c r="E23" s="34"/>
      <c r="F23" s="34"/>
      <c r="G23" s="34"/>
      <c r="H23" s="34"/>
      <c r="I23" s="108" t="s">
        <v>25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26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3" t="s">
        <v>1</v>
      </c>
      <c r="F27" s="293"/>
      <c r="G27" s="293"/>
      <c r="H27" s="29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33</v>
      </c>
      <c r="E30" s="34"/>
      <c r="F30" s="34"/>
      <c r="G30" s="34"/>
      <c r="H30" s="34"/>
      <c r="I30" s="34"/>
      <c r="J30" s="116">
        <f>ROUND(J135,2)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35</v>
      </c>
      <c r="G32" s="34"/>
      <c r="H32" s="34"/>
      <c r="I32" s="117" t="s">
        <v>34</v>
      </c>
      <c r="J32" s="11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37</v>
      </c>
      <c r="E33" s="108" t="s">
        <v>38</v>
      </c>
      <c r="F33" s="119">
        <f>ROUND((SUM(BE135:BE332)),2)</f>
        <v>0</v>
      </c>
      <c r="G33" s="34"/>
      <c r="H33" s="34"/>
      <c r="I33" s="120">
        <v>0.21</v>
      </c>
      <c r="J33" s="119">
        <f>ROUND(((SUM(BE135:BE332))*I33),2)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39</v>
      </c>
      <c r="F34" s="119">
        <f>ROUND((SUM(BF135:BF332)),2)</f>
        <v>0</v>
      </c>
      <c r="G34" s="34"/>
      <c r="H34" s="34"/>
      <c r="I34" s="120">
        <v>0.12</v>
      </c>
      <c r="J34" s="119">
        <f>ROUND(((SUM(BF135:BF332))*I34),2)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8" t="s">
        <v>40</v>
      </c>
      <c r="F35" s="119">
        <f>ROUND((SUM(BG135:BG332)),2)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8" t="s">
        <v>41</v>
      </c>
      <c r="F36" s="119">
        <f>ROUND((SUM(BH135:BH332)),2)</f>
        <v>0</v>
      </c>
      <c r="G36" s="34"/>
      <c r="H36" s="34"/>
      <c r="I36" s="120">
        <v>0.12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42</v>
      </c>
      <c r="F37" s="119">
        <f>ROUND((SUM(BI135:BI332)),2)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43</v>
      </c>
      <c r="E39" s="123"/>
      <c r="F39" s="123"/>
      <c r="G39" s="124" t="s">
        <v>44</v>
      </c>
      <c r="H39" s="125" t="s">
        <v>45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8" t="s">
        <v>46</v>
      </c>
      <c r="E50" s="129"/>
      <c r="F50" s="129"/>
      <c r="G50" s="128" t="s">
        <v>47</v>
      </c>
      <c r="H50" s="129"/>
      <c r="I50" s="129"/>
      <c r="J50" s="129"/>
      <c r="K50" s="12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0" t="s">
        <v>48</v>
      </c>
      <c r="E61" s="131"/>
      <c r="F61" s="132" t="s">
        <v>49</v>
      </c>
      <c r="G61" s="130" t="s">
        <v>48</v>
      </c>
      <c r="H61" s="131"/>
      <c r="I61" s="131"/>
      <c r="J61" s="133" t="s">
        <v>49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8" t="s">
        <v>50</v>
      </c>
      <c r="E65" s="134"/>
      <c r="F65" s="134"/>
      <c r="G65" s="128" t="s">
        <v>51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0" t="s">
        <v>48</v>
      </c>
      <c r="E76" s="131"/>
      <c r="F76" s="132" t="s">
        <v>49</v>
      </c>
      <c r="G76" s="130" t="s">
        <v>48</v>
      </c>
      <c r="H76" s="131"/>
      <c r="I76" s="131"/>
      <c r="J76" s="133" t="s">
        <v>49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86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4" t="str">
        <f>E7</f>
        <v>Šlejnická 5, Praha 6</v>
      </c>
      <c r="F85" s="295"/>
      <c r="G85" s="295"/>
      <c r="H85" s="29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84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65" t="str">
        <f>E9</f>
        <v>09 - Oprava bytu č. 512</v>
      </c>
      <c r="F87" s="296"/>
      <c r="G87" s="296"/>
      <c r="H87" s="29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45343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9" t="s">
        <v>87</v>
      </c>
      <c r="D94" s="140"/>
      <c r="E94" s="140"/>
      <c r="F94" s="140"/>
      <c r="G94" s="140"/>
      <c r="H94" s="140"/>
      <c r="I94" s="140"/>
      <c r="J94" s="141" t="s">
        <v>88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2" t="s">
        <v>89</v>
      </c>
      <c r="D96" s="36"/>
      <c r="E96" s="36"/>
      <c r="F96" s="36"/>
      <c r="G96" s="36"/>
      <c r="H96" s="36"/>
      <c r="I96" s="36"/>
      <c r="J96" s="84">
        <f>J135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5" customHeight="1" hidden="1">
      <c r="B97" s="143"/>
      <c r="C97" s="144"/>
      <c r="D97" s="145" t="s">
        <v>91</v>
      </c>
      <c r="E97" s="146"/>
      <c r="F97" s="146"/>
      <c r="G97" s="146"/>
      <c r="H97" s="146"/>
      <c r="I97" s="146"/>
      <c r="J97" s="147">
        <f>J136</f>
        <v>0</v>
      </c>
      <c r="K97" s="144"/>
      <c r="L97" s="148"/>
    </row>
    <row r="98" spans="2:12" s="10" customFormat="1" ht="19.9" customHeight="1" hidden="1">
      <c r="B98" s="149"/>
      <c r="C98" s="150"/>
      <c r="D98" s="151" t="s">
        <v>92</v>
      </c>
      <c r="E98" s="152"/>
      <c r="F98" s="152"/>
      <c r="G98" s="152"/>
      <c r="H98" s="152"/>
      <c r="I98" s="152"/>
      <c r="J98" s="153">
        <f>J137</f>
        <v>0</v>
      </c>
      <c r="K98" s="150"/>
      <c r="L98" s="154"/>
    </row>
    <row r="99" spans="2:12" s="10" customFormat="1" ht="19.9" customHeight="1" hidden="1">
      <c r="B99" s="149"/>
      <c r="C99" s="150"/>
      <c r="D99" s="151" t="s">
        <v>93</v>
      </c>
      <c r="E99" s="152"/>
      <c r="F99" s="152"/>
      <c r="G99" s="152"/>
      <c r="H99" s="152"/>
      <c r="I99" s="152"/>
      <c r="J99" s="153">
        <f>J141</f>
        <v>0</v>
      </c>
      <c r="K99" s="150"/>
      <c r="L99" s="154"/>
    </row>
    <row r="100" spans="2:12" s="10" customFormat="1" ht="19.9" customHeight="1" hidden="1">
      <c r="B100" s="149"/>
      <c r="C100" s="150"/>
      <c r="D100" s="151" t="s">
        <v>94</v>
      </c>
      <c r="E100" s="152"/>
      <c r="F100" s="152"/>
      <c r="G100" s="152"/>
      <c r="H100" s="152"/>
      <c r="I100" s="152"/>
      <c r="J100" s="153">
        <f>J158</f>
        <v>0</v>
      </c>
      <c r="K100" s="150"/>
      <c r="L100" s="154"/>
    </row>
    <row r="101" spans="2:12" s="10" customFormat="1" ht="19.9" customHeight="1" hidden="1">
      <c r="B101" s="149"/>
      <c r="C101" s="150"/>
      <c r="D101" s="151" t="s">
        <v>95</v>
      </c>
      <c r="E101" s="152"/>
      <c r="F101" s="152"/>
      <c r="G101" s="152"/>
      <c r="H101" s="152"/>
      <c r="I101" s="152"/>
      <c r="J101" s="153">
        <f>J166</f>
        <v>0</v>
      </c>
      <c r="K101" s="150"/>
      <c r="L101" s="154"/>
    </row>
    <row r="102" spans="2:12" s="9" customFormat="1" ht="24.95" customHeight="1" hidden="1">
      <c r="B102" s="143"/>
      <c r="C102" s="144"/>
      <c r="D102" s="145" t="s">
        <v>96</v>
      </c>
      <c r="E102" s="146"/>
      <c r="F102" s="146"/>
      <c r="G102" s="146"/>
      <c r="H102" s="146"/>
      <c r="I102" s="146"/>
      <c r="J102" s="147">
        <f>J169</f>
        <v>0</v>
      </c>
      <c r="K102" s="144"/>
      <c r="L102" s="148"/>
    </row>
    <row r="103" spans="2:12" s="10" customFormat="1" ht="19.9" customHeight="1" hidden="1">
      <c r="B103" s="149"/>
      <c r="C103" s="150"/>
      <c r="D103" s="151" t="s">
        <v>97</v>
      </c>
      <c r="E103" s="152"/>
      <c r="F103" s="152"/>
      <c r="G103" s="152"/>
      <c r="H103" s="152"/>
      <c r="I103" s="152"/>
      <c r="J103" s="153">
        <f>J170</f>
        <v>0</v>
      </c>
      <c r="K103" s="150"/>
      <c r="L103" s="154"/>
    </row>
    <row r="104" spans="2:12" s="10" customFormat="1" ht="19.9" customHeight="1" hidden="1">
      <c r="B104" s="149"/>
      <c r="C104" s="150"/>
      <c r="D104" s="151" t="s">
        <v>98</v>
      </c>
      <c r="E104" s="152"/>
      <c r="F104" s="152"/>
      <c r="G104" s="152"/>
      <c r="H104" s="152"/>
      <c r="I104" s="152"/>
      <c r="J104" s="153">
        <f>J182</f>
        <v>0</v>
      </c>
      <c r="K104" s="150"/>
      <c r="L104" s="154"/>
    </row>
    <row r="105" spans="2:12" s="10" customFormat="1" ht="19.9" customHeight="1" hidden="1">
      <c r="B105" s="149"/>
      <c r="C105" s="150"/>
      <c r="D105" s="151" t="s">
        <v>99</v>
      </c>
      <c r="E105" s="152"/>
      <c r="F105" s="152"/>
      <c r="G105" s="152"/>
      <c r="H105" s="152"/>
      <c r="I105" s="152"/>
      <c r="J105" s="153">
        <f>J203</f>
        <v>0</v>
      </c>
      <c r="K105" s="150"/>
      <c r="L105" s="154"/>
    </row>
    <row r="106" spans="2:12" s="10" customFormat="1" ht="19.9" customHeight="1" hidden="1">
      <c r="B106" s="149"/>
      <c r="C106" s="150"/>
      <c r="D106" s="151" t="s">
        <v>100</v>
      </c>
      <c r="E106" s="152"/>
      <c r="F106" s="152"/>
      <c r="G106" s="152"/>
      <c r="H106" s="152"/>
      <c r="I106" s="152"/>
      <c r="J106" s="153">
        <f>J207</f>
        <v>0</v>
      </c>
      <c r="K106" s="150"/>
      <c r="L106" s="154"/>
    </row>
    <row r="107" spans="2:12" s="10" customFormat="1" ht="19.9" customHeight="1" hidden="1">
      <c r="B107" s="149"/>
      <c r="C107" s="150"/>
      <c r="D107" s="151" t="s">
        <v>101</v>
      </c>
      <c r="E107" s="152"/>
      <c r="F107" s="152"/>
      <c r="G107" s="152"/>
      <c r="H107" s="152"/>
      <c r="I107" s="152"/>
      <c r="J107" s="153">
        <f>J211</f>
        <v>0</v>
      </c>
      <c r="K107" s="150"/>
      <c r="L107" s="154"/>
    </row>
    <row r="108" spans="2:12" s="10" customFormat="1" ht="19.9" customHeight="1" hidden="1">
      <c r="B108" s="149"/>
      <c r="C108" s="150"/>
      <c r="D108" s="151" t="s">
        <v>102</v>
      </c>
      <c r="E108" s="152"/>
      <c r="F108" s="152"/>
      <c r="G108" s="152"/>
      <c r="H108" s="152"/>
      <c r="I108" s="152"/>
      <c r="J108" s="153">
        <f>J238</f>
        <v>0</v>
      </c>
      <c r="K108" s="150"/>
      <c r="L108" s="154"/>
    </row>
    <row r="109" spans="2:12" s="10" customFormat="1" ht="19.9" customHeight="1" hidden="1">
      <c r="B109" s="149"/>
      <c r="C109" s="150"/>
      <c r="D109" s="151" t="s">
        <v>103</v>
      </c>
      <c r="E109" s="152"/>
      <c r="F109" s="152"/>
      <c r="G109" s="152"/>
      <c r="H109" s="152"/>
      <c r="I109" s="152"/>
      <c r="J109" s="153">
        <f>J265</f>
        <v>0</v>
      </c>
      <c r="K109" s="150"/>
      <c r="L109" s="154"/>
    </row>
    <row r="110" spans="2:12" s="10" customFormat="1" ht="19.9" customHeight="1" hidden="1">
      <c r="B110" s="149"/>
      <c r="C110" s="150"/>
      <c r="D110" s="151" t="s">
        <v>104</v>
      </c>
      <c r="E110" s="152"/>
      <c r="F110" s="152"/>
      <c r="G110" s="152"/>
      <c r="H110" s="152"/>
      <c r="I110" s="152"/>
      <c r="J110" s="153">
        <f>J280</f>
        <v>0</v>
      </c>
      <c r="K110" s="150"/>
      <c r="L110" s="154"/>
    </row>
    <row r="111" spans="2:12" s="10" customFormat="1" ht="19.9" customHeight="1" hidden="1">
      <c r="B111" s="149"/>
      <c r="C111" s="150"/>
      <c r="D111" s="151" t="s">
        <v>105</v>
      </c>
      <c r="E111" s="152"/>
      <c r="F111" s="152"/>
      <c r="G111" s="152"/>
      <c r="H111" s="152"/>
      <c r="I111" s="152"/>
      <c r="J111" s="153">
        <f>J289</f>
        <v>0</v>
      </c>
      <c r="K111" s="150"/>
      <c r="L111" s="154"/>
    </row>
    <row r="112" spans="2:12" s="10" customFormat="1" ht="19.9" customHeight="1" hidden="1">
      <c r="B112" s="149"/>
      <c r="C112" s="150"/>
      <c r="D112" s="151" t="s">
        <v>106</v>
      </c>
      <c r="E112" s="152"/>
      <c r="F112" s="152"/>
      <c r="G112" s="152"/>
      <c r="H112" s="152"/>
      <c r="I112" s="152"/>
      <c r="J112" s="153">
        <f>J323</f>
        <v>0</v>
      </c>
      <c r="K112" s="150"/>
      <c r="L112" s="154"/>
    </row>
    <row r="113" spans="2:12" s="9" customFormat="1" ht="24.95" customHeight="1" hidden="1">
      <c r="B113" s="143"/>
      <c r="C113" s="144"/>
      <c r="D113" s="145" t="s">
        <v>107</v>
      </c>
      <c r="E113" s="146"/>
      <c r="F113" s="146"/>
      <c r="G113" s="146"/>
      <c r="H113" s="146"/>
      <c r="I113" s="146"/>
      <c r="J113" s="147">
        <f>J328</f>
        <v>0</v>
      </c>
      <c r="K113" s="144"/>
      <c r="L113" s="148"/>
    </row>
    <row r="114" spans="2:12" s="10" customFormat="1" ht="19.9" customHeight="1" hidden="1">
      <c r="B114" s="149"/>
      <c r="C114" s="150"/>
      <c r="D114" s="151" t="s">
        <v>108</v>
      </c>
      <c r="E114" s="152"/>
      <c r="F114" s="152"/>
      <c r="G114" s="152"/>
      <c r="H114" s="152"/>
      <c r="I114" s="152"/>
      <c r="J114" s="153">
        <f>J329</f>
        <v>0</v>
      </c>
      <c r="K114" s="150"/>
      <c r="L114" s="154"/>
    </row>
    <row r="115" spans="2:12" s="10" customFormat="1" ht="19.9" customHeight="1" hidden="1">
      <c r="B115" s="149"/>
      <c r="C115" s="150"/>
      <c r="D115" s="151" t="s">
        <v>109</v>
      </c>
      <c r="E115" s="152"/>
      <c r="F115" s="152"/>
      <c r="G115" s="152"/>
      <c r="H115" s="152"/>
      <c r="I115" s="152"/>
      <c r="J115" s="153">
        <f>J331</f>
        <v>0</v>
      </c>
      <c r="K115" s="150"/>
      <c r="L115" s="154"/>
    </row>
    <row r="116" spans="1:31" s="2" customFormat="1" ht="21.75" customHeight="1" hidden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 hidden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ht="11.25" hidden="1"/>
    <row r="119" ht="11.25" hidden="1"/>
    <row r="120" ht="11.25" hidden="1"/>
    <row r="121" spans="1:31" s="2" customFormat="1" ht="6.95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5" customHeight="1">
      <c r="A122" s="34"/>
      <c r="B122" s="35"/>
      <c r="C122" s="23" t="s">
        <v>110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94" t="str">
        <f>E7</f>
        <v>Šlejnická 5, Praha 6</v>
      </c>
      <c r="F125" s="295"/>
      <c r="G125" s="295"/>
      <c r="H125" s="295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84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65" t="str">
        <f>E9</f>
        <v>09 - Oprava bytu č. 512</v>
      </c>
      <c r="F127" s="296"/>
      <c r="G127" s="296"/>
      <c r="H127" s="29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F12</f>
        <v xml:space="preserve"> </v>
      </c>
      <c r="G129" s="36"/>
      <c r="H129" s="36"/>
      <c r="I129" s="29" t="s">
        <v>22</v>
      </c>
      <c r="J129" s="66">
        <f>IF(J12="","",J12)</f>
        <v>45343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2" customHeight="1">
      <c r="A131" s="34"/>
      <c r="B131" s="35"/>
      <c r="C131" s="29" t="s">
        <v>24</v>
      </c>
      <c r="D131" s="36"/>
      <c r="E131" s="36"/>
      <c r="F131" s="27" t="str">
        <f>E15</f>
        <v xml:space="preserve"> </v>
      </c>
      <c r="G131" s="36"/>
      <c r="H131" s="36"/>
      <c r="I131" s="29" t="s">
        <v>29</v>
      </c>
      <c r="J131" s="32" t="str">
        <f>E21</f>
        <v xml:space="preserve"> 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2" customHeight="1">
      <c r="A132" s="34"/>
      <c r="B132" s="35"/>
      <c r="C132" s="29" t="s">
        <v>27</v>
      </c>
      <c r="D132" s="36"/>
      <c r="E132" s="36"/>
      <c r="F132" s="27" t="str">
        <f>IF(E18="","",E18)</f>
        <v>Vyplň údaj</v>
      </c>
      <c r="G132" s="36"/>
      <c r="H132" s="36"/>
      <c r="I132" s="29" t="s">
        <v>30</v>
      </c>
      <c r="J132" s="32" t="str">
        <f>E24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55"/>
      <c r="B134" s="156"/>
      <c r="C134" s="157" t="s">
        <v>111</v>
      </c>
      <c r="D134" s="158" t="s">
        <v>58</v>
      </c>
      <c r="E134" s="158" t="s">
        <v>54</v>
      </c>
      <c r="F134" s="158" t="s">
        <v>55</v>
      </c>
      <c r="G134" s="158" t="s">
        <v>112</v>
      </c>
      <c r="H134" s="158" t="s">
        <v>113</v>
      </c>
      <c r="I134" s="158" t="s">
        <v>114</v>
      </c>
      <c r="J134" s="159" t="s">
        <v>88</v>
      </c>
      <c r="K134" s="160" t="s">
        <v>115</v>
      </c>
      <c r="L134" s="161"/>
      <c r="M134" s="75" t="s">
        <v>1</v>
      </c>
      <c r="N134" s="76" t="s">
        <v>37</v>
      </c>
      <c r="O134" s="76" t="s">
        <v>116</v>
      </c>
      <c r="P134" s="76" t="s">
        <v>117</v>
      </c>
      <c r="Q134" s="76" t="s">
        <v>118</v>
      </c>
      <c r="R134" s="76" t="s">
        <v>119</v>
      </c>
      <c r="S134" s="76" t="s">
        <v>120</v>
      </c>
      <c r="T134" s="77" t="s">
        <v>121</v>
      </c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</row>
    <row r="135" spans="1:63" s="2" customFormat="1" ht="22.9" customHeight="1">
      <c r="A135" s="34"/>
      <c r="B135" s="35"/>
      <c r="C135" s="82" t="s">
        <v>122</v>
      </c>
      <c r="D135" s="36"/>
      <c r="E135" s="36"/>
      <c r="F135" s="36"/>
      <c r="G135" s="36"/>
      <c r="H135" s="36"/>
      <c r="I135" s="36"/>
      <c r="J135" s="162">
        <f>BK135</f>
        <v>0</v>
      </c>
      <c r="K135" s="36"/>
      <c r="L135" s="39"/>
      <c r="M135" s="78"/>
      <c r="N135" s="163"/>
      <c r="O135" s="79"/>
      <c r="P135" s="164">
        <f>P136+P169+P328</f>
        <v>0</v>
      </c>
      <c r="Q135" s="79"/>
      <c r="R135" s="164">
        <f>R136+R169+R328</f>
        <v>1.5264476599999997</v>
      </c>
      <c r="S135" s="79"/>
      <c r="T135" s="165">
        <f>T136+T169+T328</f>
        <v>0.59580006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72</v>
      </c>
      <c r="AU135" s="17" t="s">
        <v>90</v>
      </c>
      <c r="BK135" s="166">
        <f>BK136+BK169+BK328</f>
        <v>0</v>
      </c>
    </row>
    <row r="136" spans="2:63" s="12" customFormat="1" ht="25.9" customHeight="1">
      <c r="B136" s="167"/>
      <c r="C136" s="168"/>
      <c r="D136" s="169" t="s">
        <v>72</v>
      </c>
      <c r="E136" s="170" t="s">
        <v>123</v>
      </c>
      <c r="F136" s="170" t="s">
        <v>124</v>
      </c>
      <c r="G136" s="168"/>
      <c r="H136" s="168"/>
      <c r="I136" s="171"/>
      <c r="J136" s="172">
        <f>BK136</f>
        <v>0</v>
      </c>
      <c r="K136" s="168"/>
      <c r="L136" s="173"/>
      <c r="M136" s="174"/>
      <c r="N136" s="175"/>
      <c r="O136" s="175"/>
      <c r="P136" s="176">
        <f>P137+P141+P158+P166</f>
        <v>0</v>
      </c>
      <c r="Q136" s="175"/>
      <c r="R136" s="176">
        <f>R137+R141+R158+R166</f>
        <v>0.035441999999999994</v>
      </c>
      <c r="S136" s="175"/>
      <c r="T136" s="177">
        <f>T137+T141+T158+T166</f>
        <v>0</v>
      </c>
      <c r="AR136" s="178" t="s">
        <v>81</v>
      </c>
      <c r="AT136" s="179" t="s">
        <v>72</v>
      </c>
      <c r="AU136" s="179" t="s">
        <v>73</v>
      </c>
      <c r="AY136" s="178" t="s">
        <v>125</v>
      </c>
      <c r="BK136" s="180">
        <f>BK137+BK141+BK158+BK166</f>
        <v>0</v>
      </c>
    </row>
    <row r="137" spans="2:63" s="12" customFormat="1" ht="22.9" customHeight="1">
      <c r="B137" s="167"/>
      <c r="C137" s="168"/>
      <c r="D137" s="169" t="s">
        <v>72</v>
      </c>
      <c r="E137" s="181" t="s">
        <v>126</v>
      </c>
      <c r="F137" s="181" t="s">
        <v>127</v>
      </c>
      <c r="G137" s="168"/>
      <c r="H137" s="168"/>
      <c r="I137" s="171"/>
      <c r="J137" s="182">
        <f>BK137</f>
        <v>0</v>
      </c>
      <c r="K137" s="168"/>
      <c r="L137" s="173"/>
      <c r="M137" s="174"/>
      <c r="N137" s="175"/>
      <c r="O137" s="175"/>
      <c r="P137" s="176">
        <f>SUM(P138:P140)</f>
        <v>0</v>
      </c>
      <c r="Q137" s="175"/>
      <c r="R137" s="176">
        <f>SUM(R138:R140)</f>
        <v>0.033999999999999996</v>
      </c>
      <c r="S137" s="175"/>
      <c r="T137" s="177">
        <f>SUM(T138:T140)</f>
        <v>0</v>
      </c>
      <c r="AR137" s="178" t="s">
        <v>81</v>
      </c>
      <c r="AT137" s="179" t="s">
        <v>72</v>
      </c>
      <c r="AU137" s="179" t="s">
        <v>81</v>
      </c>
      <c r="AY137" s="178" t="s">
        <v>125</v>
      </c>
      <c r="BK137" s="180">
        <f>SUM(BK138:BK140)</f>
        <v>0</v>
      </c>
    </row>
    <row r="138" spans="1:65" s="2" customFormat="1" ht="24.2" customHeight="1">
      <c r="A138" s="34"/>
      <c r="B138" s="35"/>
      <c r="C138" s="183" t="s">
        <v>81</v>
      </c>
      <c r="D138" s="183" t="s">
        <v>128</v>
      </c>
      <c r="E138" s="184" t="s">
        <v>129</v>
      </c>
      <c r="F138" s="185" t="s">
        <v>130</v>
      </c>
      <c r="G138" s="186" t="s">
        <v>131</v>
      </c>
      <c r="H138" s="187">
        <v>10</v>
      </c>
      <c r="I138" s="188"/>
      <c r="J138" s="189">
        <f>ROUND(I138*H138,2)</f>
        <v>0</v>
      </c>
      <c r="K138" s="190"/>
      <c r="L138" s="39"/>
      <c r="M138" s="191" t="s">
        <v>1</v>
      </c>
      <c r="N138" s="192" t="s">
        <v>39</v>
      </c>
      <c r="O138" s="71"/>
      <c r="P138" s="193">
        <f>O138*H138</f>
        <v>0</v>
      </c>
      <c r="Q138" s="193">
        <v>0.0034</v>
      </c>
      <c r="R138" s="193">
        <f>Q138*H138</f>
        <v>0.033999999999999996</v>
      </c>
      <c r="S138" s="193">
        <v>0</v>
      </c>
      <c r="T138" s="19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5" t="s">
        <v>132</v>
      </c>
      <c r="AT138" s="195" t="s">
        <v>128</v>
      </c>
      <c r="AU138" s="195" t="s">
        <v>133</v>
      </c>
      <c r="AY138" s="17" t="s">
        <v>125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7" t="s">
        <v>133</v>
      </c>
      <c r="BK138" s="196">
        <f>ROUND(I138*H138,2)</f>
        <v>0</v>
      </c>
      <c r="BL138" s="17" t="s">
        <v>132</v>
      </c>
      <c r="BM138" s="195" t="s">
        <v>134</v>
      </c>
    </row>
    <row r="139" spans="2:51" s="13" customFormat="1" ht="11.25">
      <c r="B139" s="197"/>
      <c r="C139" s="198"/>
      <c r="D139" s="199" t="s">
        <v>135</v>
      </c>
      <c r="E139" s="200" t="s">
        <v>1</v>
      </c>
      <c r="F139" s="201" t="s">
        <v>136</v>
      </c>
      <c r="G139" s="198"/>
      <c r="H139" s="200" t="s">
        <v>1</v>
      </c>
      <c r="I139" s="202"/>
      <c r="J139" s="198"/>
      <c r="K139" s="198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135</v>
      </c>
      <c r="AU139" s="207" t="s">
        <v>133</v>
      </c>
      <c r="AV139" s="13" t="s">
        <v>81</v>
      </c>
      <c r="AW139" s="13" t="s">
        <v>31</v>
      </c>
      <c r="AX139" s="13" t="s">
        <v>73</v>
      </c>
      <c r="AY139" s="207" t="s">
        <v>125</v>
      </c>
    </row>
    <row r="140" spans="2:51" s="14" customFormat="1" ht="11.25">
      <c r="B140" s="208"/>
      <c r="C140" s="209"/>
      <c r="D140" s="199" t="s">
        <v>135</v>
      </c>
      <c r="E140" s="210" t="s">
        <v>1</v>
      </c>
      <c r="F140" s="211" t="s">
        <v>137</v>
      </c>
      <c r="G140" s="209"/>
      <c r="H140" s="212">
        <v>10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135</v>
      </c>
      <c r="AU140" s="218" t="s">
        <v>133</v>
      </c>
      <c r="AV140" s="14" t="s">
        <v>133</v>
      </c>
      <c r="AW140" s="14" t="s">
        <v>31</v>
      </c>
      <c r="AX140" s="14" t="s">
        <v>81</v>
      </c>
      <c r="AY140" s="218" t="s">
        <v>125</v>
      </c>
    </row>
    <row r="141" spans="2:63" s="12" customFormat="1" ht="22.9" customHeight="1">
      <c r="B141" s="167"/>
      <c r="C141" s="168"/>
      <c r="D141" s="169" t="s">
        <v>72</v>
      </c>
      <c r="E141" s="181" t="s">
        <v>138</v>
      </c>
      <c r="F141" s="181" t="s">
        <v>139</v>
      </c>
      <c r="G141" s="168"/>
      <c r="H141" s="168"/>
      <c r="I141" s="171"/>
      <c r="J141" s="182">
        <f>BK141</f>
        <v>0</v>
      </c>
      <c r="K141" s="168"/>
      <c r="L141" s="173"/>
      <c r="M141" s="174"/>
      <c r="N141" s="175"/>
      <c r="O141" s="175"/>
      <c r="P141" s="176">
        <f>SUM(P142:P157)</f>
        <v>0</v>
      </c>
      <c r="Q141" s="175"/>
      <c r="R141" s="176">
        <f>SUM(R142:R157)</f>
        <v>0.0014420000000000001</v>
      </c>
      <c r="S141" s="175"/>
      <c r="T141" s="177">
        <f>SUM(T142:T157)</f>
        <v>0</v>
      </c>
      <c r="AR141" s="178" t="s">
        <v>81</v>
      </c>
      <c r="AT141" s="179" t="s">
        <v>72</v>
      </c>
      <c r="AU141" s="179" t="s">
        <v>81</v>
      </c>
      <c r="AY141" s="178" t="s">
        <v>125</v>
      </c>
      <c r="BK141" s="180">
        <f>SUM(BK142:BK157)</f>
        <v>0</v>
      </c>
    </row>
    <row r="142" spans="1:65" s="2" customFormat="1" ht="24.2" customHeight="1">
      <c r="A142" s="34"/>
      <c r="B142" s="35"/>
      <c r="C142" s="183" t="s">
        <v>133</v>
      </c>
      <c r="D142" s="183" t="s">
        <v>128</v>
      </c>
      <c r="E142" s="184" t="s">
        <v>140</v>
      </c>
      <c r="F142" s="185" t="s">
        <v>141</v>
      </c>
      <c r="G142" s="186" t="s">
        <v>142</v>
      </c>
      <c r="H142" s="187">
        <v>31.05</v>
      </c>
      <c r="I142" s="188"/>
      <c r="J142" s="189">
        <f>ROUND(I142*H142,2)</f>
        <v>0</v>
      </c>
      <c r="K142" s="190"/>
      <c r="L142" s="39"/>
      <c r="M142" s="191" t="s">
        <v>1</v>
      </c>
      <c r="N142" s="192" t="s">
        <v>39</v>
      </c>
      <c r="O142" s="71"/>
      <c r="P142" s="193">
        <f>O142*H142</f>
        <v>0</v>
      </c>
      <c r="Q142" s="193">
        <v>4E-05</v>
      </c>
      <c r="R142" s="193">
        <f>Q142*H142</f>
        <v>0.001242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132</v>
      </c>
      <c r="AT142" s="195" t="s">
        <v>128</v>
      </c>
      <c r="AU142" s="195" t="s">
        <v>133</v>
      </c>
      <c r="AY142" s="17" t="s">
        <v>125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7" t="s">
        <v>133</v>
      </c>
      <c r="BK142" s="196">
        <f>ROUND(I142*H142,2)</f>
        <v>0</v>
      </c>
      <c r="BL142" s="17" t="s">
        <v>132</v>
      </c>
      <c r="BM142" s="195" t="s">
        <v>143</v>
      </c>
    </row>
    <row r="143" spans="2:51" s="13" customFormat="1" ht="11.25">
      <c r="B143" s="197"/>
      <c r="C143" s="198"/>
      <c r="D143" s="199" t="s">
        <v>135</v>
      </c>
      <c r="E143" s="200" t="s">
        <v>1</v>
      </c>
      <c r="F143" s="201" t="s">
        <v>144</v>
      </c>
      <c r="G143" s="198"/>
      <c r="H143" s="200" t="s">
        <v>1</v>
      </c>
      <c r="I143" s="202"/>
      <c r="J143" s="198"/>
      <c r="K143" s="198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135</v>
      </c>
      <c r="AU143" s="207" t="s">
        <v>133</v>
      </c>
      <c r="AV143" s="13" t="s">
        <v>81</v>
      </c>
      <c r="AW143" s="13" t="s">
        <v>31</v>
      </c>
      <c r="AX143" s="13" t="s">
        <v>73</v>
      </c>
      <c r="AY143" s="207" t="s">
        <v>125</v>
      </c>
    </row>
    <row r="144" spans="2:51" s="13" customFormat="1" ht="33.75">
      <c r="B144" s="197"/>
      <c r="C144" s="198"/>
      <c r="D144" s="199" t="s">
        <v>135</v>
      </c>
      <c r="E144" s="200" t="s">
        <v>1</v>
      </c>
      <c r="F144" s="201" t="s">
        <v>145</v>
      </c>
      <c r="G144" s="198"/>
      <c r="H144" s="200" t="s">
        <v>1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135</v>
      </c>
      <c r="AU144" s="207" t="s">
        <v>133</v>
      </c>
      <c r="AV144" s="13" t="s">
        <v>81</v>
      </c>
      <c r="AW144" s="13" t="s">
        <v>31</v>
      </c>
      <c r="AX144" s="13" t="s">
        <v>73</v>
      </c>
      <c r="AY144" s="207" t="s">
        <v>125</v>
      </c>
    </row>
    <row r="145" spans="2:51" s="13" customFormat="1" ht="11.25">
      <c r="B145" s="197"/>
      <c r="C145" s="198"/>
      <c r="D145" s="199" t="s">
        <v>135</v>
      </c>
      <c r="E145" s="200" t="s">
        <v>1</v>
      </c>
      <c r="F145" s="201" t="s">
        <v>146</v>
      </c>
      <c r="G145" s="198"/>
      <c r="H145" s="200" t="s">
        <v>1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135</v>
      </c>
      <c r="AU145" s="207" t="s">
        <v>133</v>
      </c>
      <c r="AV145" s="13" t="s">
        <v>81</v>
      </c>
      <c r="AW145" s="13" t="s">
        <v>31</v>
      </c>
      <c r="AX145" s="13" t="s">
        <v>73</v>
      </c>
      <c r="AY145" s="207" t="s">
        <v>125</v>
      </c>
    </row>
    <row r="146" spans="2:51" s="14" customFormat="1" ht="11.25">
      <c r="B146" s="208"/>
      <c r="C146" s="209"/>
      <c r="D146" s="199" t="s">
        <v>135</v>
      </c>
      <c r="E146" s="210" t="s">
        <v>1</v>
      </c>
      <c r="F146" s="211" t="s">
        <v>147</v>
      </c>
      <c r="G146" s="209"/>
      <c r="H146" s="212">
        <v>6.5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135</v>
      </c>
      <c r="AU146" s="218" t="s">
        <v>133</v>
      </c>
      <c r="AV146" s="14" t="s">
        <v>133</v>
      </c>
      <c r="AW146" s="14" t="s">
        <v>31</v>
      </c>
      <c r="AX146" s="14" t="s">
        <v>73</v>
      </c>
      <c r="AY146" s="218" t="s">
        <v>125</v>
      </c>
    </row>
    <row r="147" spans="2:51" s="13" customFormat="1" ht="11.25">
      <c r="B147" s="197"/>
      <c r="C147" s="198"/>
      <c r="D147" s="199" t="s">
        <v>135</v>
      </c>
      <c r="E147" s="200" t="s">
        <v>1</v>
      </c>
      <c r="F147" s="201" t="s">
        <v>148</v>
      </c>
      <c r="G147" s="198"/>
      <c r="H147" s="200" t="s">
        <v>1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135</v>
      </c>
      <c r="AU147" s="207" t="s">
        <v>133</v>
      </c>
      <c r="AV147" s="13" t="s">
        <v>81</v>
      </c>
      <c r="AW147" s="13" t="s">
        <v>31</v>
      </c>
      <c r="AX147" s="13" t="s">
        <v>73</v>
      </c>
      <c r="AY147" s="207" t="s">
        <v>125</v>
      </c>
    </row>
    <row r="148" spans="2:51" s="14" customFormat="1" ht="11.25">
      <c r="B148" s="208"/>
      <c r="C148" s="209"/>
      <c r="D148" s="199" t="s">
        <v>135</v>
      </c>
      <c r="E148" s="210" t="s">
        <v>1</v>
      </c>
      <c r="F148" s="211" t="s">
        <v>149</v>
      </c>
      <c r="G148" s="209"/>
      <c r="H148" s="212">
        <v>5.28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135</v>
      </c>
      <c r="AU148" s="218" t="s">
        <v>133</v>
      </c>
      <c r="AV148" s="14" t="s">
        <v>133</v>
      </c>
      <c r="AW148" s="14" t="s">
        <v>31</v>
      </c>
      <c r="AX148" s="14" t="s">
        <v>73</v>
      </c>
      <c r="AY148" s="218" t="s">
        <v>125</v>
      </c>
    </row>
    <row r="149" spans="2:51" s="13" customFormat="1" ht="11.25">
      <c r="B149" s="197"/>
      <c r="C149" s="198"/>
      <c r="D149" s="199" t="s">
        <v>135</v>
      </c>
      <c r="E149" s="200" t="s">
        <v>1</v>
      </c>
      <c r="F149" s="201" t="s">
        <v>150</v>
      </c>
      <c r="G149" s="198"/>
      <c r="H149" s="200" t="s">
        <v>1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135</v>
      </c>
      <c r="AU149" s="207" t="s">
        <v>133</v>
      </c>
      <c r="AV149" s="13" t="s">
        <v>81</v>
      </c>
      <c r="AW149" s="13" t="s">
        <v>31</v>
      </c>
      <c r="AX149" s="13" t="s">
        <v>73</v>
      </c>
      <c r="AY149" s="207" t="s">
        <v>125</v>
      </c>
    </row>
    <row r="150" spans="2:51" s="14" customFormat="1" ht="11.25">
      <c r="B150" s="208"/>
      <c r="C150" s="209"/>
      <c r="D150" s="199" t="s">
        <v>135</v>
      </c>
      <c r="E150" s="210" t="s">
        <v>1</v>
      </c>
      <c r="F150" s="211" t="s">
        <v>151</v>
      </c>
      <c r="G150" s="209"/>
      <c r="H150" s="212">
        <v>19.27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135</v>
      </c>
      <c r="AU150" s="218" t="s">
        <v>133</v>
      </c>
      <c r="AV150" s="14" t="s">
        <v>133</v>
      </c>
      <c r="AW150" s="14" t="s">
        <v>31</v>
      </c>
      <c r="AX150" s="14" t="s">
        <v>73</v>
      </c>
      <c r="AY150" s="218" t="s">
        <v>125</v>
      </c>
    </row>
    <row r="151" spans="2:51" s="15" customFormat="1" ht="11.25">
      <c r="B151" s="219"/>
      <c r="C151" s="220"/>
      <c r="D151" s="199" t="s">
        <v>135</v>
      </c>
      <c r="E151" s="221" t="s">
        <v>1</v>
      </c>
      <c r="F151" s="222" t="s">
        <v>152</v>
      </c>
      <c r="G151" s="220"/>
      <c r="H151" s="223">
        <v>31.05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135</v>
      </c>
      <c r="AU151" s="229" t="s">
        <v>133</v>
      </c>
      <c r="AV151" s="15" t="s">
        <v>132</v>
      </c>
      <c r="AW151" s="15" t="s">
        <v>31</v>
      </c>
      <c r="AX151" s="15" t="s">
        <v>81</v>
      </c>
      <c r="AY151" s="229" t="s">
        <v>125</v>
      </c>
    </row>
    <row r="152" spans="1:65" s="2" customFormat="1" ht="16.5" customHeight="1">
      <c r="A152" s="34"/>
      <c r="B152" s="35"/>
      <c r="C152" s="183" t="s">
        <v>153</v>
      </c>
      <c r="D152" s="183" t="s">
        <v>128</v>
      </c>
      <c r="E152" s="184" t="s">
        <v>154</v>
      </c>
      <c r="F152" s="185" t="s">
        <v>155</v>
      </c>
      <c r="G152" s="186" t="s">
        <v>142</v>
      </c>
      <c r="H152" s="187">
        <v>1000</v>
      </c>
      <c r="I152" s="188"/>
      <c r="J152" s="189">
        <f>ROUND(I152*H152,2)</f>
        <v>0</v>
      </c>
      <c r="K152" s="190"/>
      <c r="L152" s="39"/>
      <c r="M152" s="191" t="s">
        <v>1</v>
      </c>
      <c r="N152" s="192" t="s">
        <v>39</v>
      </c>
      <c r="O152" s="71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5" t="s">
        <v>132</v>
      </c>
      <c r="AT152" s="195" t="s">
        <v>128</v>
      </c>
      <c r="AU152" s="195" t="s">
        <v>133</v>
      </c>
      <c r="AY152" s="17" t="s">
        <v>125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7" t="s">
        <v>133</v>
      </c>
      <c r="BK152" s="196">
        <f>ROUND(I152*H152,2)</f>
        <v>0</v>
      </c>
      <c r="BL152" s="17" t="s">
        <v>132</v>
      </c>
      <c r="BM152" s="195" t="s">
        <v>156</v>
      </c>
    </row>
    <row r="153" spans="2:51" s="13" customFormat="1" ht="11.25">
      <c r="B153" s="197"/>
      <c r="C153" s="198"/>
      <c r="D153" s="199" t="s">
        <v>135</v>
      </c>
      <c r="E153" s="200" t="s">
        <v>1</v>
      </c>
      <c r="F153" s="201" t="s">
        <v>157</v>
      </c>
      <c r="G153" s="198"/>
      <c r="H153" s="200" t="s">
        <v>1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135</v>
      </c>
      <c r="AU153" s="207" t="s">
        <v>133</v>
      </c>
      <c r="AV153" s="13" t="s">
        <v>81</v>
      </c>
      <c r="AW153" s="13" t="s">
        <v>31</v>
      </c>
      <c r="AX153" s="13" t="s">
        <v>73</v>
      </c>
      <c r="AY153" s="207" t="s">
        <v>125</v>
      </c>
    </row>
    <row r="154" spans="2:51" s="14" customFormat="1" ht="11.25">
      <c r="B154" s="208"/>
      <c r="C154" s="209"/>
      <c r="D154" s="199" t="s">
        <v>135</v>
      </c>
      <c r="E154" s="210" t="s">
        <v>1</v>
      </c>
      <c r="F154" s="211" t="s">
        <v>158</v>
      </c>
      <c r="G154" s="209"/>
      <c r="H154" s="212">
        <v>1000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135</v>
      </c>
      <c r="AU154" s="218" t="s">
        <v>133</v>
      </c>
      <c r="AV154" s="14" t="s">
        <v>133</v>
      </c>
      <c r="AW154" s="14" t="s">
        <v>31</v>
      </c>
      <c r="AX154" s="14" t="s">
        <v>81</v>
      </c>
      <c r="AY154" s="218" t="s">
        <v>125</v>
      </c>
    </row>
    <row r="155" spans="1:65" s="2" customFormat="1" ht="24.2" customHeight="1">
      <c r="A155" s="34"/>
      <c r="B155" s="35"/>
      <c r="C155" s="183" t="s">
        <v>132</v>
      </c>
      <c r="D155" s="183" t="s">
        <v>128</v>
      </c>
      <c r="E155" s="184" t="s">
        <v>159</v>
      </c>
      <c r="F155" s="185" t="s">
        <v>160</v>
      </c>
      <c r="G155" s="186" t="s">
        <v>142</v>
      </c>
      <c r="H155" s="187">
        <v>5</v>
      </c>
      <c r="I155" s="188"/>
      <c r="J155" s="189">
        <f>ROUND(I155*H155,2)</f>
        <v>0</v>
      </c>
      <c r="K155" s="190"/>
      <c r="L155" s="39"/>
      <c r="M155" s="191" t="s">
        <v>1</v>
      </c>
      <c r="N155" s="192" t="s">
        <v>39</v>
      </c>
      <c r="O155" s="71"/>
      <c r="P155" s="193">
        <f>O155*H155</f>
        <v>0</v>
      </c>
      <c r="Q155" s="193">
        <v>4E-05</v>
      </c>
      <c r="R155" s="193">
        <f>Q155*H155</f>
        <v>0.0002</v>
      </c>
      <c r="S155" s="193">
        <v>0</v>
      </c>
      <c r="T155" s="19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5" t="s">
        <v>132</v>
      </c>
      <c r="AT155" s="195" t="s">
        <v>128</v>
      </c>
      <c r="AU155" s="195" t="s">
        <v>133</v>
      </c>
      <c r="AY155" s="17" t="s">
        <v>125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7" t="s">
        <v>133</v>
      </c>
      <c r="BK155" s="196">
        <f>ROUND(I155*H155,2)</f>
        <v>0</v>
      </c>
      <c r="BL155" s="17" t="s">
        <v>132</v>
      </c>
      <c r="BM155" s="195" t="s">
        <v>161</v>
      </c>
    </row>
    <row r="156" spans="2:51" s="13" customFormat="1" ht="11.25">
      <c r="B156" s="197"/>
      <c r="C156" s="198"/>
      <c r="D156" s="199" t="s">
        <v>135</v>
      </c>
      <c r="E156" s="200" t="s">
        <v>1</v>
      </c>
      <c r="F156" s="201" t="s">
        <v>162</v>
      </c>
      <c r="G156" s="198"/>
      <c r="H156" s="200" t="s">
        <v>1</v>
      </c>
      <c r="I156" s="202"/>
      <c r="J156" s="198"/>
      <c r="K156" s="198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135</v>
      </c>
      <c r="AU156" s="207" t="s">
        <v>133</v>
      </c>
      <c r="AV156" s="13" t="s">
        <v>81</v>
      </c>
      <c r="AW156" s="13" t="s">
        <v>31</v>
      </c>
      <c r="AX156" s="13" t="s">
        <v>73</v>
      </c>
      <c r="AY156" s="207" t="s">
        <v>125</v>
      </c>
    </row>
    <row r="157" spans="2:51" s="14" customFormat="1" ht="11.25">
      <c r="B157" s="208"/>
      <c r="C157" s="209"/>
      <c r="D157" s="199" t="s">
        <v>135</v>
      </c>
      <c r="E157" s="210" t="s">
        <v>1</v>
      </c>
      <c r="F157" s="211" t="s">
        <v>163</v>
      </c>
      <c r="G157" s="209"/>
      <c r="H157" s="212">
        <v>5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135</v>
      </c>
      <c r="AU157" s="218" t="s">
        <v>133</v>
      </c>
      <c r="AV157" s="14" t="s">
        <v>133</v>
      </c>
      <c r="AW157" s="14" t="s">
        <v>31</v>
      </c>
      <c r="AX157" s="14" t="s">
        <v>81</v>
      </c>
      <c r="AY157" s="218" t="s">
        <v>125</v>
      </c>
    </row>
    <row r="158" spans="2:63" s="12" customFormat="1" ht="22.9" customHeight="1">
      <c r="B158" s="167"/>
      <c r="C158" s="168"/>
      <c r="D158" s="169" t="s">
        <v>72</v>
      </c>
      <c r="E158" s="181" t="s">
        <v>164</v>
      </c>
      <c r="F158" s="181" t="s">
        <v>165</v>
      </c>
      <c r="G158" s="168"/>
      <c r="H158" s="168"/>
      <c r="I158" s="171"/>
      <c r="J158" s="182">
        <f>BK158</f>
        <v>0</v>
      </c>
      <c r="K158" s="168"/>
      <c r="L158" s="173"/>
      <c r="M158" s="174"/>
      <c r="N158" s="175"/>
      <c r="O158" s="175"/>
      <c r="P158" s="176">
        <f>SUM(P159:P165)</f>
        <v>0</v>
      </c>
      <c r="Q158" s="175"/>
      <c r="R158" s="176">
        <f>SUM(R159:R165)</f>
        <v>0</v>
      </c>
      <c r="S158" s="175"/>
      <c r="T158" s="177">
        <f>SUM(T159:T165)</f>
        <v>0</v>
      </c>
      <c r="AR158" s="178" t="s">
        <v>81</v>
      </c>
      <c r="AT158" s="179" t="s">
        <v>72</v>
      </c>
      <c r="AU158" s="179" t="s">
        <v>81</v>
      </c>
      <c r="AY158" s="178" t="s">
        <v>125</v>
      </c>
      <c r="BK158" s="180">
        <f>SUM(BK159:BK165)</f>
        <v>0</v>
      </c>
    </row>
    <row r="159" spans="1:65" s="2" customFormat="1" ht="24.2" customHeight="1">
      <c r="A159" s="34"/>
      <c r="B159" s="35"/>
      <c r="C159" s="183" t="s">
        <v>166</v>
      </c>
      <c r="D159" s="183" t="s">
        <v>128</v>
      </c>
      <c r="E159" s="184" t="s">
        <v>167</v>
      </c>
      <c r="F159" s="185" t="s">
        <v>168</v>
      </c>
      <c r="G159" s="186" t="s">
        <v>169</v>
      </c>
      <c r="H159" s="187">
        <v>0.596</v>
      </c>
      <c r="I159" s="188"/>
      <c r="J159" s="189">
        <f>ROUND(I159*H159,2)</f>
        <v>0</v>
      </c>
      <c r="K159" s="190"/>
      <c r="L159" s="39"/>
      <c r="M159" s="191" t="s">
        <v>1</v>
      </c>
      <c r="N159" s="192" t="s">
        <v>39</v>
      </c>
      <c r="O159" s="71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5" t="s">
        <v>132</v>
      </c>
      <c r="AT159" s="195" t="s">
        <v>128</v>
      </c>
      <c r="AU159" s="195" t="s">
        <v>133</v>
      </c>
      <c r="AY159" s="17" t="s">
        <v>125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7" t="s">
        <v>133</v>
      </c>
      <c r="BK159" s="196">
        <f>ROUND(I159*H159,2)</f>
        <v>0</v>
      </c>
      <c r="BL159" s="17" t="s">
        <v>132</v>
      </c>
      <c r="BM159" s="195" t="s">
        <v>170</v>
      </c>
    </row>
    <row r="160" spans="1:65" s="2" customFormat="1" ht="33" customHeight="1">
      <c r="A160" s="34"/>
      <c r="B160" s="35"/>
      <c r="C160" s="183" t="s">
        <v>126</v>
      </c>
      <c r="D160" s="183" t="s">
        <v>128</v>
      </c>
      <c r="E160" s="184" t="s">
        <v>171</v>
      </c>
      <c r="F160" s="185" t="s">
        <v>172</v>
      </c>
      <c r="G160" s="186" t="s">
        <v>169</v>
      </c>
      <c r="H160" s="187">
        <v>1.192</v>
      </c>
      <c r="I160" s="188"/>
      <c r="J160" s="189">
        <f>ROUND(I160*H160,2)</f>
        <v>0</v>
      </c>
      <c r="K160" s="190"/>
      <c r="L160" s="39"/>
      <c r="M160" s="191" t="s">
        <v>1</v>
      </c>
      <c r="N160" s="192" t="s">
        <v>39</v>
      </c>
      <c r="O160" s="71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5" t="s">
        <v>132</v>
      </c>
      <c r="AT160" s="195" t="s">
        <v>128</v>
      </c>
      <c r="AU160" s="195" t="s">
        <v>133</v>
      </c>
      <c r="AY160" s="17" t="s">
        <v>125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7" t="s">
        <v>133</v>
      </c>
      <c r="BK160" s="196">
        <f>ROUND(I160*H160,2)</f>
        <v>0</v>
      </c>
      <c r="BL160" s="17" t="s">
        <v>132</v>
      </c>
      <c r="BM160" s="195" t="s">
        <v>173</v>
      </c>
    </row>
    <row r="161" spans="2:51" s="14" customFormat="1" ht="11.25">
      <c r="B161" s="208"/>
      <c r="C161" s="209"/>
      <c r="D161" s="199" t="s">
        <v>135</v>
      </c>
      <c r="E161" s="209"/>
      <c r="F161" s="211" t="s">
        <v>174</v>
      </c>
      <c r="G161" s="209"/>
      <c r="H161" s="212">
        <v>1.192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135</v>
      </c>
      <c r="AU161" s="218" t="s">
        <v>133</v>
      </c>
      <c r="AV161" s="14" t="s">
        <v>133</v>
      </c>
      <c r="AW161" s="14" t="s">
        <v>4</v>
      </c>
      <c r="AX161" s="14" t="s">
        <v>81</v>
      </c>
      <c r="AY161" s="218" t="s">
        <v>125</v>
      </c>
    </row>
    <row r="162" spans="1:65" s="2" customFormat="1" ht="24.2" customHeight="1">
      <c r="A162" s="34"/>
      <c r="B162" s="35"/>
      <c r="C162" s="183" t="s">
        <v>175</v>
      </c>
      <c r="D162" s="183" t="s">
        <v>128</v>
      </c>
      <c r="E162" s="184" t="s">
        <v>176</v>
      </c>
      <c r="F162" s="185" t="s">
        <v>177</v>
      </c>
      <c r="G162" s="186" t="s">
        <v>169</v>
      </c>
      <c r="H162" s="187">
        <v>0.596</v>
      </c>
      <c r="I162" s="188"/>
      <c r="J162" s="189">
        <f>ROUND(I162*H162,2)</f>
        <v>0</v>
      </c>
      <c r="K162" s="190"/>
      <c r="L162" s="39"/>
      <c r="M162" s="191" t="s">
        <v>1</v>
      </c>
      <c r="N162" s="192" t="s">
        <v>39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132</v>
      </c>
      <c r="AT162" s="195" t="s">
        <v>128</v>
      </c>
      <c r="AU162" s="195" t="s">
        <v>133</v>
      </c>
      <c r="AY162" s="17" t="s">
        <v>125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133</v>
      </c>
      <c r="BK162" s="196">
        <f>ROUND(I162*H162,2)</f>
        <v>0</v>
      </c>
      <c r="BL162" s="17" t="s">
        <v>132</v>
      </c>
      <c r="BM162" s="195" t="s">
        <v>178</v>
      </c>
    </row>
    <row r="163" spans="1:65" s="2" customFormat="1" ht="24.2" customHeight="1">
      <c r="A163" s="34"/>
      <c r="B163" s="35"/>
      <c r="C163" s="183" t="s">
        <v>179</v>
      </c>
      <c r="D163" s="183" t="s">
        <v>128</v>
      </c>
      <c r="E163" s="184" t="s">
        <v>180</v>
      </c>
      <c r="F163" s="185" t="s">
        <v>181</v>
      </c>
      <c r="G163" s="186" t="s">
        <v>169</v>
      </c>
      <c r="H163" s="187">
        <v>11.324</v>
      </c>
      <c r="I163" s="188"/>
      <c r="J163" s="189">
        <f>ROUND(I163*H163,2)</f>
        <v>0</v>
      </c>
      <c r="K163" s="190"/>
      <c r="L163" s="39"/>
      <c r="M163" s="191" t="s">
        <v>1</v>
      </c>
      <c r="N163" s="192" t="s">
        <v>39</v>
      </c>
      <c r="O163" s="71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5" t="s">
        <v>132</v>
      </c>
      <c r="AT163" s="195" t="s">
        <v>128</v>
      </c>
      <c r="AU163" s="195" t="s">
        <v>133</v>
      </c>
      <c r="AY163" s="17" t="s">
        <v>125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7" t="s">
        <v>133</v>
      </c>
      <c r="BK163" s="196">
        <f>ROUND(I163*H163,2)</f>
        <v>0</v>
      </c>
      <c r="BL163" s="17" t="s">
        <v>132</v>
      </c>
      <c r="BM163" s="195" t="s">
        <v>182</v>
      </c>
    </row>
    <row r="164" spans="2:51" s="14" customFormat="1" ht="11.25">
      <c r="B164" s="208"/>
      <c r="C164" s="209"/>
      <c r="D164" s="199" t="s">
        <v>135</v>
      </c>
      <c r="E164" s="209"/>
      <c r="F164" s="211" t="s">
        <v>183</v>
      </c>
      <c r="G164" s="209"/>
      <c r="H164" s="212">
        <v>11.324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135</v>
      </c>
      <c r="AU164" s="218" t="s">
        <v>133</v>
      </c>
      <c r="AV164" s="14" t="s">
        <v>133</v>
      </c>
      <c r="AW164" s="14" t="s">
        <v>4</v>
      </c>
      <c r="AX164" s="14" t="s">
        <v>81</v>
      </c>
      <c r="AY164" s="218" t="s">
        <v>125</v>
      </c>
    </row>
    <row r="165" spans="1:65" s="2" customFormat="1" ht="33" customHeight="1">
      <c r="A165" s="34"/>
      <c r="B165" s="35"/>
      <c r="C165" s="183" t="s">
        <v>138</v>
      </c>
      <c r="D165" s="183" t="s">
        <v>128</v>
      </c>
      <c r="E165" s="184" t="s">
        <v>184</v>
      </c>
      <c r="F165" s="185" t="s">
        <v>185</v>
      </c>
      <c r="G165" s="186" t="s">
        <v>169</v>
      </c>
      <c r="H165" s="187">
        <v>0.596</v>
      </c>
      <c r="I165" s="188"/>
      <c r="J165" s="189">
        <f>ROUND(I165*H165,2)</f>
        <v>0</v>
      </c>
      <c r="K165" s="190"/>
      <c r="L165" s="39"/>
      <c r="M165" s="191" t="s">
        <v>1</v>
      </c>
      <c r="N165" s="192" t="s">
        <v>39</v>
      </c>
      <c r="O165" s="71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132</v>
      </c>
      <c r="AT165" s="195" t="s">
        <v>128</v>
      </c>
      <c r="AU165" s="195" t="s">
        <v>133</v>
      </c>
      <c r="AY165" s="17" t="s">
        <v>125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7" t="s">
        <v>133</v>
      </c>
      <c r="BK165" s="196">
        <f>ROUND(I165*H165,2)</f>
        <v>0</v>
      </c>
      <c r="BL165" s="17" t="s">
        <v>132</v>
      </c>
      <c r="BM165" s="195" t="s">
        <v>186</v>
      </c>
    </row>
    <row r="166" spans="2:63" s="12" customFormat="1" ht="22.9" customHeight="1">
      <c r="B166" s="167"/>
      <c r="C166" s="168"/>
      <c r="D166" s="169" t="s">
        <v>72</v>
      </c>
      <c r="E166" s="181" t="s">
        <v>187</v>
      </c>
      <c r="F166" s="181" t="s">
        <v>188</v>
      </c>
      <c r="G166" s="168"/>
      <c r="H166" s="168"/>
      <c r="I166" s="171"/>
      <c r="J166" s="182">
        <f>BK166</f>
        <v>0</v>
      </c>
      <c r="K166" s="168"/>
      <c r="L166" s="173"/>
      <c r="M166" s="174"/>
      <c r="N166" s="175"/>
      <c r="O166" s="175"/>
      <c r="P166" s="176">
        <f>SUM(P167:P168)</f>
        <v>0</v>
      </c>
      <c r="Q166" s="175"/>
      <c r="R166" s="176">
        <f>SUM(R167:R168)</f>
        <v>0</v>
      </c>
      <c r="S166" s="175"/>
      <c r="T166" s="177">
        <f>SUM(T167:T168)</f>
        <v>0</v>
      </c>
      <c r="AR166" s="178" t="s">
        <v>81</v>
      </c>
      <c r="AT166" s="179" t="s">
        <v>72</v>
      </c>
      <c r="AU166" s="179" t="s">
        <v>81</v>
      </c>
      <c r="AY166" s="178" t="s">
        <v>125</v>
      </c>
      <c r="BK166" s="180">
        <f>SUM(BK167:BK168)</f>
        <v>0</v>
      </c>
    </row>
    <row r="167" spans="1:65" s="2" customFormat="1" ht="21.75" customHeight="1">
      <c r="A167" s="34"/>
      <c r="B167" s="35"/>
      <c r="C167" s="183" t="s">
        <v>137</v>
      </c>
      <c r="D167" s="183" t="s">
        <v>128</v>
      </c>
      <c r="E167" s="184" t="s">
        <v>189</v>
      </c>
      <c r="F167" s="185" t="s">
        <v>190</v>
      </c>
      <c r="G167" s="186" t="s">
        <v>169</v>
      </c>
      <c r="H167" s="187">
        <v>0.035</v>
      </c>
      <c r="I167" s="188"/>
      <c r="J167" s="189">
        <f>ROUND(I167*H167,2)</f>
        <v>0</v>
      </c>
      <c r="K167" s="190"/>
      <c r="L167" s="39"/>
      <c r="M167" s="191" t="s">
        <v>1</v>
      </c>
      <c r="N167" s="192" t="s">
        <v>39</v>
      </c>
      <c r="O167" s="71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5" t="s">
        <v>132</v>
      </c>
      <c r="AT167" s="195" t="s">
        <v>128</v>
      </c>
      <c r="AU167" s="195" t="s">
        <v>133</v>
      </c>
      <c r="AY167" s="17" t="s">
        <v>125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7" t="s">
        <v>133</v>
      </c>
      <c r="BK167" s="196">
        <f>ROUND(I167*H167,2)</f>
        <v>0</v>
      </c>
      <c r="BL167" s="17" t="s">
        <v>132</v>
      </c>
      <c r="BM167" s="195" t="s">
        <v>191</v>
      </c>
    </row>
    <row r="168" spans="1:65" s="2" customFormat="1" ht="24.2" customHeight="1">
      <c r="A168" s="34"/>
      <c r="B168" s="35"/>
      <c r="C168" s="183" t="s">
        <v>192</v>
      </c>
      <c r="D168" s="183" t="s">
        <v>128</v>
      </c>
      <c r="E168" s="184" t="s">
        <v>193</v>
      </c>
      <c r="F168" s="185" t="s">
        <v>194</v>
      </c>
      <c r="G168" s="186" t="s">
        <v>169</v>
      </c>
      <c r="H168" s="187">
        <v>0.035</v>
      </c>
      <c r="I168" s="188"/>
      <c r="J168" s="189">
        <f>ROUND(I168*H168,2)</f>
        <v>0</v>
      </c>
      <c r="K168" s="190"/>
      <c r="L168" s="39"/>
      <c r="M168" s="191" t="s">
        <v>1</v>
      </c>
      <c r="N168" s="192" t="s">
        <v>39</v>
      </c>
      <c r="O168" s="71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5" t="s">
        <v>132</v>
      </c>
      <c r="AT168" s="195" t="s">
        <v>128</v>
      </c>
      <c r="AU168" s="195" t="s">
        <v>133</v>
      </c>
      <c r="AY168" s="17" t="s">
        <v>125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7" t="s">
        <v>133</v>
      </c>
      <c r="BK168" s="196">
        <f>ROUND(I168*H168,2)</f>
        <v>0</v>
      </c>
      <c r="BL168" s="17" t="s">
        <v>132</v>
      </c>
      <c r="BM168" s="195" t="s">
        <v>195</v>
      </c>
    </row>
    <row r="169" spans="2:63" s="12" customFormat="1" ht="25.9" customHeight="1">
      <c r="B169" s="167"/>
      <c r="C169" s="168"/>
      <c r="D169" s="169" t="s">
        <v>72</v>
      </c>
      <c r="E169" s="170" t="s">
        <v>196</v>
      </c>
      <c r="F169" s="170" t="s">
        <v>197</v>
      </c>
      <c r="G169" s="168"/>
      <c r="H169" s="168"/>
      <c r="I169" s="171"/>
      <c r="J169" s="172">
        <f>BK169</f>
        <v>0</v>
      </c>
      <c r="K169" s="168"/>
      <c r="L169" s="173"/>
      <c r="M169" s="174"/>
      <c r="N169" s="175"/>
      <c r="O169" s="175"/>
      <c r="P169" s="176">
        <f>P170+P182+P203+P207+P211+P238+P265+P280+P289+P323</f>
        <v>0</v>
      </c>
      <c r="Q169" s="175"/>
      <c r="R169" s="176">
        <f>R170+R182+R203+R207+R211+R238+R265+R280+R289+R323</f>
        <v>1.4910056599999997</v>
      </c>
      <c r="S169" s="175"/>
      <c r="T169" s="177">
        <f>T170+T182+T203+T207+T211+T238+T265+T280+T289+T323</f>
        <v>0.59580006</v>
      </c>
      <c r="AR169" s="178" t="s">
        <v>133</v>
      </c>
      <c r="AT169" s="179" t="s">
        <v>72</v>
      </c>
      <c r="AU169" s="179" t="s">
        <v>73</v>
      </c>
      <c r="AY169" s="178" t="s">
        <v>125</v>
      </c>
      <c r="BK169" s="180">
        <f>BK170+BK182+BK203+BK207+BK211+BK238+BK265+BK280+BK289+BK323</f>
        <v>0</v>
      </c>
    </row>
    <row r="170" spans="2:63" s="12" customFormat="1" ht="22.9" customHeight="1">
      <c r="B170" s="167"/>
      <c r="C170" s="168"/>
      <c r="D170" s="169" t="s">
        <v>72</v>
      </c>
      <c r="E170" s="181" t="s">
        <v>198</v>
      </c>
      <c r="F170" s="181" t="s">
        <v>199</v>
      </c>
      <c r="G170" s="168"/>
      <c r="H170" s="168"/>
      <c r="I170" s="171"/>
      <c r="J170" s="182">
        <f>BK170</f>
        <v>0</v>
      </c>
      <c r="K170" s="168"/>
      <c r="L170" s="173"/>
      <c r="M170" s="174"/>
      <c r="N170" s="175"/>
      <c r="O170" s="175"/>
      <c r="P170" s="176">
        <f>SUM(P171:P181)</f>
        <v>0</v>
      </c>
      <c r="Q170" s="175"/>
      <c r="R170" s="176">
        <f>SUM(R171:R181)</f>
        <v>0.000915</v>
      </c>
      <c r="S170" s="175"/>
      <c r="T170" s="177">
        <f>SUM(T171:T181)</f>
        <v>0.00053</v>
      </c>
      <c r="AR170" s="178" t="s">
        <v>133</v>
      </c>
      <c r="AT170" s="179" t="s">
        <v>72</v>
      </c>
      <c r="AU170" s="179" t="s">
        <v>81</v>
      </c>
      <c r="AY170" s="178" t="s">
        <v>125</v>
      </c>
      <c r="BK170" s="180">
        <f>SUM(BK171:BK181)</f>
        <v>0</v>
      </c>
    </row>
    <row r="171" spans="1:65" s="2" customFormat="1" ht="21.75" customHeight="1">
      <c r="A171" s="34"/>
      <c r="B171" s="35"/>
      <c r="C171" s="183" t="s">
        <v>8</v>
      </c>
      <c r="D171" s="183" t="s">
        <v>128</v>
      </c>
      <c r="E171" s="184" t="s">
        <v>200</v>
      </c>
      <c r="F171" s="185" t="s">
        <v>201</v>
      </c>
      <c r="G171" s="186" t="s">
        <v>131</v>
      </c>
      <c r="H171" s="187">
        <v>1</v>
      </c>
      <c r="I171" s="188"/>
      <c r="J171" s="189">
        <f>ROUND(I171*H171,2)</f>
        <v>0</v>
      </c>
      <c r="K171" s="190"/>
      <c r="L171" s="39"/>
      <c r="M171" s="191" t="s">
        <v>1</v>
      </c>
      <c r="N171" s="192" t="s">
        <v>39</v>
      </c>
      <c r="O171" s="71"/>
      <c r="P171" s="193">
        <f>O171*H171</f>
        <v>0</v>
      </c>
      <c r="Q171" s="193">
        <v>0</v>
      </c>
      <c r="R171" s="193">
        <f>Q171*H171</f>
        <v>0</v>
      </c>
      <c r="S171" s="193">
        <v>0.00053</v>
      </c>
      <c r="T171" s="194">
        <f>S171*H171</f>
        <v>0.00053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202</v>
      </c>
      <c r="AT171" s="195" t="s">
        <v>128</v>
      </c>
      <c r="AU171" s="195" t="s">
        <v>133</v>
      </c>
      <c r="AY171" s="17" t="s">
        <v>125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133</v>
      </c>
      <c r="BK171" s="196">
        <f>ROUND(I171*H171,2)</f>
        <v>0</v>
      </c>
      <c r="BL171" s="17" t="s">
        <v>202</v>
      </c>
      <c r="BM171" s="195" t="s">
        <v>203</v>
      </c>
    </row>
    <row r="172" spans="2:51" s="13" customFormat="1" ht="11.25">
      <c r="B172" s="197"/>
      <c r="C172" s="198"/>
      <c r="D172" s="199" t="s">
        <v>135</v>
      </c>
      <c r="E172" s="200" t="s">
        <v>1</v>
      </c>
      <c r="F172" s="201" t="s">
        <v>204</v>
      </c>
      <c r="G172" s="198"/>
      <c r="H172" s="200" t="s">
        <v>1</v>
      </c>
      <c r="I172" s="202"/>
      <c r="J172" s="198"/>
      <c r="K172" s="198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135</v>
      </c>
      <c r="AU172" s="207" t="s">
        <v>133</v>
      </c>
      <c r="AV172" s="13" t="s">
        <v>81</v>
      </c>
      <c r="AW172" s="13" t="s">
        <v>31</v>
      </c>
      <c r="AX172" s="13" t="s">
        <v>73</v>
      </c>
      <c r="AY172" s="207" t="s">
        <v>125</v>
      </c>
    </row>
    <row r="173" spans="2:51" s="14" customFormat="1" ht="11.25">
      <c r="B173" s="208"/>
      <c r="C173" s="209"/>
      <c r="D173" s="199" t="s">
        <v>135</v>
      </c>
      <c r="E173" s="210" t="s">
        <v>1</v>
      </c>
      <c r="F173" s="211" t="s">
        <v>81</v>
      </c>
      <c r="G173" s="209"/>
      <c r="H173" s="212">
        <v>1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135</v>
      </c>
      <c r="AU173" s="218" t="s">
        <v>133</v>
      </c>
      <c r="AV173" s="14" t="s">
        <v>133</v>
      </c>
      <c r="AW173" s="14" t="s">
        <v>31</v>
      </c>
      <c r="AX173" s="14" t="s">
        <v>81</v>
      </c>
      <c r="AY173" s="218" t="s">
        <v>125</v>
      </c>
    </row>
    <row r="174" spans="1:65" s="2" customFormat="1" ht="24.2" customHeight="1">
      <c r="A174" s="34"/>
      <c r="B174" s="35"/>
      <c r="C174" s="183" t="s">
        <v>205</v>
      </c>
      <c r="D174" s="183" t="s">
        <v>128</v>
      </c>
      <c r="E174" s="184" t="s">
        <v>206</v>
      </c>
      <c r="F174" s="185" t="s">
        <v>207</v>
      </c>
      <c r="G174" s="186" t="s">
        <v>131</v>
      </c>
      <c r="H174" s="187">
        <v>1</v>
      </c>
      <c r="I174" s="188"/>
      <c r="J174" s="189">
        <f>ROUND(I174*H174,2)</f>
        <v>0</v>
      </c>
      <c r="K174" s="190"/>
      <c r="L174" s="39"/>
      <c r="M174" s="191" t="s">
        <v>1</v>
      </c>
      <c r="N174" s="192" t="s">
        <v>39</v>
      </c>
      <c r="O174" s="71"/>
      <c r="P174" s="193">
        <f>O174*H174</f>
        <v>0</v>
      </c>
      <c r="Q174" s="193">
        <v>0.00077</v>
      </c>
      <c r="R174" s="193">
        <f>Q174*H174</f>
        <v>0.00077</v>
      </c>
      <c r="S174" s="193">
        <v>0</v>
      </c>
      <c r="T174" s="19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5" t="s">
        <v>202</v>
      </c>
      <c r="AT174" s="195" t="s">
        <v>128</v>
      </c>
      <c r="AU174" s="195" t="s">
        <v>133</v>
      </c>
      <c r="AY174" s="17" t="s">
        <v>125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7" t="s">
        <v>133</v>
      </c>
      <c r="BK174" s="196">
        <f>ROUND(I174*H174,2)</f>
        <v>0</v>
      </c>
      <c r="BL174" s="17" t="s">
        <v>202</v>
      </c>
      <c r="BM174" s="195" t="s">
        <v>208</v>
      </c>
    </row>
    <row r="175" spans="2:51" s="13" customFormat="1" ht="11.25">
      <c r="B175" s="197"/>
      <c r="C175" s="198"/>
      <c r="D175" s="199" t="s">
        <v>135</v>
      </c>
      <c r="E175" s="200" t="s">
        <v>1</v>
      </c>
      <c r="F175" s="201" t="s">
        <v>148</v>
      </c>
      <c r="G175" s="198"/>
      <c r="H175" s="200" t="s">
        <v>1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135</v>
      </c>
      <c r="AU175" s="207" t="s">
        <v>133</v>
      </c>
      <c r="AV175" s="13" t="s">
        <v>81</v>
      </c>
      <c r="AW175" s="13" t="s">
        <v>31</v>
      </c>
      <c r="AX175" s="13" t="s">
        <v>73</v>
      </c>
      <c r="AY175" s="207" t="s">
        <v>125</v>
      </c>
    </row>
    <row r="176" spans="2:51" s="14" customFormat="1" ht="11.25">
      <c r="B176" s="208"/>
      <c r="C176" s="209"/>
      <c r="D176" s="199" t="s">
        <v>135</v>
      </c>
      <c r="E176" s="210" t="s">
        <v>1</v>
      </c>
      <c r="F176" s="211" t="s">
        <v>81</v>
      </c>
      <c r="G176" s="209"/>
      <c r="H176" s="212">
        <v>1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135</v>
      </c>
      <c r="AU176" s="218" t="s">
        <v>133</v>
      </c>
      <c r="AV176" s="14" t="s">
        <v>133</v>
      </c>
      <c r="AW176" s="14" t="s">
        <v>31</v>
      </c>
      <c r="AX176" s="14" t="s">
        <v>81</v>
      </c>
      <c r="AY176" s="218" t="s">
        <v>125</v>
      </c>
    </row>
    <row r="177" spans="1:65" s="2" customFormat="1" ht="21.75" customHeight="1">
      <c r="A177" s="34"/>
      <c r="B177" s="35"/>
      <c r="C177" s="183" t="s">
        <v>209</v>
      </c>
      <c r="D177" s="183" t="s">
        <v>128</v>
      </c>
      <c r="E177" s="184" t="s">
        <v>210</v>
      </c>
      <c r="F177" s="185" t="s">
        <v>211</v>
      </c>
      <c r="G177" s="186" t="s">
        <v>131</v>
      </c>
      <c r="H177" s="187">
        <v>1</v>
      </c>
      <c r="I177" s="188"/>
      <c r="J177" s="189">
        <f>ROUND(I177*H177,2)</f>
        <v>0</v>
      </c>
      <c r="K177" s="190"/>
      <c r="L177" s="39"/>
      <c r="M177" s="191" t="s">
        <v>1</v>
      </c>
      <c r="N177" s="192" t="s">
        <v>39</v>
      </c>
      <c r="O177" s="71"/>
      <c r="P177" s="193">
        <f>O177*H177</f>
        <v>0</v>
      </c>
      <c r="Q177" s="193">
        <v>2E-05</v>
      </c>
      <c r="R177" s="193">
        <f>Q177*H177</f>
        <v>2E-05</v>
      </c>
      <c r="S177" s="193">
        <v>0</v>
      </c>
      <c r="T177" s="19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5" t="s">
        <v>202</v>
      </c>
      <c r="AT177" s="195" t="s">
        <v>128</v>
      </c>
      <c r="AU177" s="195" t="s">
        <v>133</v>
      </c>
      <c r="AY177" s="17" t="s">
        <v>125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7" t="s">
        <v>133</v>
      </c>
      <c r="BK177" s="196">
        <f>ROUND(I177*H177,2)</f>
        <v>0</v>
      </c>
      <c r="BL177" s="17" t="s">
        <v>202</v>
      </c>
      <c r="BM177" s="195" t="s">
        <v>212</v>
      </c>
    </row>
    <row r="178" spans="1:65" s="2" customFormat="1" ht="16.5" customHeight="1">
      <c r="A178" s="34"/>
      <c r="B178" s="35"/>
      <c r="C178" s="230" t="s">
        <v>213</v>
      </c>
      <c r="D178" s="230" t="s">
        <v>214</v>
      </c>
      <c r="E178" s="231" t="s">
        <v>215</v>
      </c>
      <c r="F178" s="232" t="s">
        <v>216</v>
      </c>
      <c r="G178" s="233" t="s">
        <v>217</v>
      </c>
      <c r="H178" s="234">
        <v>0.5</v>
      </c>
      <c r="I178" s="235"/>
      <c r="J178" s="236">
        <f>ROUND(I178*H178,2)</f>
        <v>0</v>
      </c>
      <c r="K178" s="237"/>
      <c r="L178" s="238"/>
      <c r="M178" s="239" t="s">
        <v>1</v>
      </c>
      <c r="N178" s="240" t="s">
        <v>39</v>
      </c>
      <c r="O178" s="71"/>
      <c r="P178" s="193">
        <f>O178*H178</f>
        <v>0</v>
      </c>
      <c r="Q178" s="193">
        <v>0.00025</v>
      </c>
      <c r="R178" s="193">
        <f>Q178*H178</f>
        <v>0.000125</v>
      </c>
      <c r="S178" s="193">
        <v>0</v>
      </c>
      <c r="T178" s="19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5" t="s">
        <v>218</v>
      </c>
      <c r="AT178" s="195" t="s">
        <v>214</v>
      </c>
      <c r="AU178" s="195" t="s">
        <v>133</v>
      </c>
      <c r="AY178" s="17" t="s">
        <v>125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7" t="s">
        <v>133</v>
      </c>
      <c r="BK178" s="196">
        <f>ROUND(I178*H178,2)</f>
        <v>0</v>
      </c>
      <c r="BL178" s="17" t="s">
        <v>202</v>
      </c>
      <c r="BM178" s="195" t="s">
        <v>219</v>
      </c>
    </row>
    <row r="179" spans="1:65" s="2" customFormat="1" ht="24.2" customHeight="1">
      <c r="A179" s="34"/>
      <c r="B179" s="35"/>
      <c r="C179" s="183" t="s">
        <v>202</v>
      </c>
      <c r="D179" s="183" t="s">
        <v>128</v>
      </c>
      <c r="E179" s="184" t="s">
        <v>220</v>
      </c>
      <c r="F179" s="185" t="s">
        <v>221</v>
      </c>
      <c r="G179" s="186" t="s">
        <v>131</v>
      </c>
      <c r="H179" s="187">
        <v>2</v>
      </c>
      <c r="I179" s="188"/>
      <c r="J179" s="189">
        <f>ROUND(I179*H179,2)</f>
        <v>0</v>
      </c>
      <c r="K179" s="190"/>
      <c r="L179" s="39"/>
      <c r="M179" s="191" t="s">
        <v>1</v>
      </c>
      <c r="N179" s="192" t="s">
        <v>39</v>
      </c>
      <c r="O179" s="71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5" t="s">
        <v>202</v>
      </c>
      <c r="AT179" s="195" t="s">
        <v>128</v>
      </c>
      <c r="AU179" s="195" t="s">
        <v>133</v>
      </c>
      <c r="AY179" s="17" t="s">
        <v>125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7" t="s">
        <v>133</v>
      </c>
      <c r="BK179" s="196">
        <f>ROUND(I179*H179,2)</f>
        <v>0</v>
      </c>
      <c r="BL179" s="17" t="s">
        <v>202</v>
      </c>
      <c r="BM179" s="195" t="s">
        <v>222</v>
      </c>
    </row>
    <row r="180" spans="1:65" s="2" customFormat="1" ht="33" customHeight="1">
      <c r="A180" s="34"/>
      <c r="B180" s="35"/>
      <c r="C180" s="183" t="s">
        <v>223</v>
      </c>
      <c r="D180" s="183" t="s">
        <v>128</v>
      </c>
      <c r="E180" s="184" t="s">
        <v>224</v>
      </c>
      <c r="F180" s="185" t="s">
        <v>225</v>
      </c>
      <c r="G180" s="186" t="s">
        <v>169</v>
      </c>
      <c r="H180" s="187">
        <v>0.001</v>
      </c>
      <c r="I180" s="188"/>
      <c r="J180" s="189">
        <f>ROUND(I180*H180,2)</f>
        <v>0</v>
      </c>
      <c r="K180" s="190"/>
      <c r="L180" s="39"/>
      <c r="M180" s="191" t="s">
        <v>1</v>
      </c>
      <c r="N180" s="192" t="s">
        <v>39</v>
      </c>
      <c r="O180" s="71"/>
      <c r="P180" s="193">
        <f>O180*H180</f>
        <v>0</v>
      </c>
      <c r="Q180" s="193">
        <v>0</v>
      </c>
      <c r="R180" s="193">
        <f>Q180*H180</f>
        <v>0</v>
      </c>
      <c r="S180" s="193">
        <v>0</v>
      </c>
      <c r="T180" s="19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5" t="s">
        <v>202</v>
      </c>
      <c r="AT180" s="195" t="s">
        <v>128</v>
      </c>
      <c r="AU180" s="195" t="s">
        <v>133</v>
      </c>
      <c r="AY180" s="17" t="s">
        <v>125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7" t="s">
        <v>133</v>
      </c>
      <c r="BK180" s="196">
        <f>ROUND(I180*H180,2)</f>
        <v>0</v>
      </c>
      <c r="BL180" s="17" t="s">
        <v>202</v>
      </c>
      <c r="BM180" s="195" t="s">
        <v>226</v>
      </c>
    </row>
    <row r="181" spans="1:65" s="2" customFormat="1" ht="24.2" customHeight="1">
      <c r="A181" s="34"/>
      <c r="B181" s="35"/>
      <c r="C181" s="183" t="s">
        <v>227</v>
      </c>
      <c r="D181" s="183" t="s">
        <v>128</v>
      </c>
      <c r="E181" s="184" t="s">
        <v>228</v>
      </c>
      <c r="F181" s="185" t="s">
        <v>229</v>
      </c>
      <c r="G181" s="186" t="s">
        <v>169</v>
      </c>
      <c r="H181" s="187">
        <v>0.001</v>
      </c>
      <c r="I181" s="188"/>
      <c r="J181" s="189">
        <f>ROUND(I181*H181,2)</f>
        <v>0</v>
      </c>
      <c r="K181" s="190"/>
      <c r="L181" s="39"/>
      <c r="M181" s="191" t="s">
        <v>1</v>
      </c>
      <c r="N181" s="192" t="s">
        <v>39</v>
      </c>
      <c r="O181" s="71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5" t="s">
        <v>202</v>
      </c>
      <c r="AT181" s="195" t="s">
        <v>128</v>
      </c>
      <c r="AU181" s="195" t="s">
        <v>133</v>
      </c>
      <c r="AY181" s="17" t="s">
        <v>125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7" t="s">
        <v>133</v>
      </c>
      <c r="BK181" s="196">
        <f>ROUND(I181*H181,2)</f>
        <v>0</v>
      </c>
      <c r="BL181" s="17" t="s">
        <v>202</v>
      </c>
      <c r="BM181" s="195" t="s">
        <v>230</v>
      </c>
    </row>
    <row r="182" spans="2:63" s="12" customFormat="1" ht="22.9" customHeight="1">
      <c r="B182" s="167"/>
      <c r="C182" s="168"/>
      <c r="D182" s="169" t="s">
        <v>72</v>
      </c>
      <c r="E182" s="181" t="s">
        <v>231</v>
      </c>
      <c r="F182" s="181" t="s">
        <v>232</v>
      </c>
      <c r="G182" s="168"/>
      <c r="H182" s="168"/>
      <c r="I182" s="171"/>
      <c r="J182" s="182">
        <f>BK182</f>
        <v>0</v>
      </c>
      <c r="K182" s="168"/>
      <c r="L182" s="173"/>
      <c r="M182" s="174"/>
      <c r="N182" s="175"/>
      <c r="O182" s="175"/>
      <c r="P182" s="176">
        <f>SUM(P183:P202)</f>
        <v>0</v>
      </c>
      <c r="Q182" s="175"/>
      <c r="R182" s="176">
        <f>SUM(R183:R202)</f>
        <v>0.01226</v>
      </c>
      <c r="S182" s="175"/>
      <c r="T182" s="177">
        <f>SUM(T183:T202)</f>
        <v>0.07862000000000001</v>
      </c>
      <c r="AR182" s="178" t="s">
        <v>133</v>
      </c>
      <c r="AT182" s="179" t="s">
        <v>72</v>
      </c>
      <c r="AU182" s="179" t="s">
        <v>81</v>
      </c>
      <c r="AY182" s="178" t="s">
        <v>125</v>
      </c>
      <c r="BK182" s="180">
        <f>SUM(BK183:BK202)</f>
        <v>0</v>
      </c>
    </row>
    <row r="183" spans="1:65" s="2" customFormat="1" ht="24.2" customHeight="1">
      <c r="A183" s="34"/>
      <c r="B183" s="35"/>
      <c r="C183" s="183" t="s">
        <v>233</v>
      </c>
      <c r="D183" s="183" t="s">
        <v>128</v>
      </c>
      <c r="E183" s="184" t="s">
        <v>234</v>
      </c>
      <c r="F183" s="185" t="s">
        <v>235</v>
      </c>
      <c r="G183" s="186" t="s">
        <v>236</v>
      </c>
      <c r="H183" s="187">
        <v>1</v>
      </c>
      <c r="I183" s="188"/>
      <c r="J183" s="189">
        <f aca="true" t="shared" si="0" ref="J183:J188">ROUND(I183*H183,2)</f>
        <v>0</v>
      </c>
      <c r="K183" s="190"/>
      <c r="L183" s="39"/>
      <c r="M183" s="191" t="s">
        <v>1</v>
      </c>
      <c r="N183" s="192" t="s">
        <v>39</v>
      </c>
      <c r="O183" s="71"/>
      <c r="P183" s="193">
        <f aca="true" t="shared" si="1" ref="P183:P188">O183*H183</f>
        <v>0</v>
      </c>
      <c r="Q183" s="193">
        <v>0</v>
      </c>
      <c r="R183" s="193">
        <f aca="true" t="shared" si="2" ref="R183:R188">Q183*H183</f>
        <v>0</v>
      </c>
      <c r="S183" s="193">
        <v>0.0092</v>
      </c>
      <c r="T183" s="194">
        <f aca="true" t="shared" si="3" ref="T183:T188">S183*H183</f>
        <v>0.0092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5" t="s">
        <v>202</v>
      </c>
      <c r="AT183" s="195" t="s">
        <v>128</v>
      </c>
      <c r="AU183" s="195" t="s">
        <v>133</v>
      </c>
      <c r="AY183" s="17" t="s">
        <v>125</v>
      </c>
      <c r="BE183" s="196">
        <f aca="true" t="shared" si="4" ref="BE183:BE188">IF(N183="základní",J183,0)</f>
        <v>0</v>
      </c>
      <c r="BF183" s="196">
        <f aca="true" t="shared" si="5" ref="BF183:BF188">IF(N183="snížená",J183,0)</f>
        <v>0</v>
      </c>
      <c r="BG183" s="196">
        <f aca="true" t="shared" si="6" ref="BG183:BG188">IF(N183="zákl. přenesená",J183,0)</f>
        <v>0</v>
      </c>
      <c r="BH183" s="196">
        <f aca="true" t="shared" si="7" ref="BH183:BH188">IF(N183="sníž. přenesená",J183,0)</f>
        <v>0</v>
      </c>
      <c r="BI183" s="196">
        <f aca="true" t="shared" si="8" ref="BI183:BI188">IF(N183="nulová",J183,0)</f>
        <v>0</v>
      </c>
      <c r="BJ183" s="17" t="s">
        <v>133</v>
      </c>
      <c r="BK183" s="196">
        <f aca="true" t="shared" si="9" ref="BK183:BK188">ROUND(I183*H183,2)</f>
        <v>0</v>
      </c>
      <c r="BL183" s="17" t="s">
        <v>202</v>
      </c>
      <c r="BM183" s="195" t="s">
        <v>237</v>
      </c>
    </row>
    <row r="184" spans="1:65" s="2" customFormat="1" ht="33" customHeight="1">
      <c r="A184" s="34"/>
      <c r="B184" s="35"/>
      <c r="C184" s="183" t="s">
        <v>238</v>
      </c>
      <c r="D184" s="183" t="s">
        <v>128</v>
      </c>
      <c r="E184" s="184" t="s">
        <v>239</v>
      </c>
      <c r="F184" s="185" t="s">
        <v>240</v>
      </c>
      <c r="G184" s="186" t="s">
        <v>236</v>
      </c>
      <c r="H184" s="187">
        <v>1</v>
      </c>
      <c r="I184" s="188"/>
      <c r="J184" s="189">
        <f t="shared" si="0"/>
        <v>0</v>
      </c>
      <c r="K184" s="190"/>
      <c r="L184" s="39"/>
      <c r="M184" s="191" t="s">
        <v>1</v>
      </c>
      <c r="N184" s="192" t="s">
        <v>39</v>
      </c>
      <c r="O184" s="71"/>
      <c r="P184" s="193">
        <f t="shared" si="1"/>
        <v>0</v>
      </c>
      <c r="Q184" s="193">
        <v>0.00493</v>
      </c>
      <c r="R184" s="193">
        <f t="shared" si="2"/>
        <v>0.00493</v>
      </c>
      <c r="S184" s="193">
        <v>0</v>
      </c>
      <c r="T184" s="194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5" t="s">
        <v>202</v>
      </c>
      <c r="AT184" s="195" t="s">
        <v>128</v>
      </c>
      <c r="AU184" s="195" t="s">
        <v>133</v>
      </c>
      <c r="AY184" s="17" t="s">
        <v>125</v>
      </c>
      <c r="BE184" s="196">
        <f t="shared" si="4"/>
        <v>0</v>
      </c>
      <c r="BF184" s="196">
        <f t="shared" si="5"/>
        <v>0</v>
      </c>
      <c r="BG184" s="196">
        <f t="shared" si="6"/>
        <v>0</v>
      </c>
      <c r="BH184" s="196">
        <f t="shared" si="7"/>
        <v>0</v>
      </c>
      <c r="BI184" s="196">
        <f t="shared" si="8"/>
        <v>0</v>
      </c>
      <c r="BJ184" s="17" t="s">
        <v>133</v>
      </c>
      <c r="BK184" s="196">
        <f t="shared" si="9"/>
        <v>0</v>
      </c>
      <c r="BL184" s="17" t="s">
        <v>202</v>
      </c>
      <c r="BM184" s="195" t="s">
        <v>241</v>
      </c>
    </row>
    <row r="185" spans="1:65" s="2" customFormat="1" ht="16.5" customHeight="1">
      <c r="A185" s="34"/>
      <c r="B185" s="35"/>
      <c r="C185" s="183" t="s">
        <v>7</v>
      </c>
      <c r="D185" s="183" t="s">
        <v>128</v>
      </c>
      <c r="E185" s="184" t="s">
        <v>242</v>
      </c>
      <c r="F185" s="185" t="s">
        <v>243</v>
      </c>
      <c r="G185" s="186" t="s">
        <v>236</v>
      </c>
      <c r="H185" s="187">
        <v>1</v>
      </c>
      <c r="I185" s="188"/>
      <c r="J185" s="189">
        <f t="shared" si="0"/>
        <v>0</v>
      </c>
      <c r="K185" s="190"/>
      <c r="L185" s="39"/>
      <c r="M185" s="191" t="s">
        <v>1</v>
      </c>
      <c r="N185" s="192" t="s">
        <v>39</v>
      </c>
      <c r="O185" s="71"/>
      <c r="P185" s="193">
        <f t="shared" si="1"/>
        <v>0</v>
      </c>
      <c r="Q185" s="193">
        <v>0</v>
      </c>
      <c r="R185" s="193">
        <f t="shared" si="2"/>
        <v>0</v>
      </c>
      <c r="S185" s="193">
        <v>0.067</v>
      </c>
      <c r="T185" s="194">
        <f t="shared" si="3"/>
        <v>0.067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5" t="s">
        <v>202</v>
      </c>
      <c r="AT185" s="195" t="s">
        <v>128</v>
      </c>
      <c r="AU185" s="195" t="s">
        <v>133</v>
      </c>
      <c r="AY185" s="17" t="s">
        <v>125</v>
      </c>
      <c r="BE185" s="196">
        <f t="shared" si="4"/>
        <v>0</v>
      </c>
      <c r="BF185" s="196">
        <f t="shared" si="5"/>
        <v>0</v>
      </c>
      <c r="BG185" s="196">
        <f t="shared" si="6"/>
        <v>0</v>
      </c>
      <c r="BH185" s="196">
        <f t="shared" si="7"/>
        <v>0</v>
      </c>
      <c r="BI185" s="196">
        <f t="shared" si="8"/>
        <v>0</v>
      </c>
      <c r="BJ185" s="17" t="s">
        <v>133</v>
      </c>
      <c r="BK185" s="196">
        <f t="shared" si="9"/>
        <v>0</v>
      </c>
      <c r="BL185" s="17" t="s">
        <v>202</v>
      </c>
      <c r="BM185" s="195" t="s">
        <v>244</v>
      </c>
    </row>
    <row r="186" spans="1:65" s="2" customFormat="1" ht="16.5" customHeight="1">
      <c r="A186" s="34"/>
      <c r="B186" s="35"/>
      <c r="C186" s="183" t="s">
        <v>245</v>
      </c>
      <c r="D186" s="183" t="s">
        <v>128</v>
      </c>
      <c r="E186" s="184" t="s">
        <v>246</v>
      </c>
      <c r="F186" s="185" t="s">
        <v>247</v>
      </c>
      <c r="G186" s="186" t="s">
        <v>236</v>
      </c>
      <c r="H186" s="187">
        <v>1</v>
      </c>
      <c r="I186" s="188"/>
      <c r="J186" s="189">
        <f t="shared" si="0"/>
        <v>0</v>
      </c>
      <c r="K186" s="190"/>
      <c r="L186" s="39"/>
      <c r="M186" s="191" t="s">
        <v>1</v>
      </c>
      <c r="N186" s="192" t="s">
        <v>39</v>
      </c>
      <c r="O186" s="71"/>
      <c r="P186" s="193">
        <f t="shared" si="1"/>
        <v>0</v>
      </c>
      <c r="Q186" s="193">
        <v>0.00212</v>
      </c>
      <c r="R186" s="193">
        <f t="shared" si="2"/>
        <v>0.00212</v>
      </c>
      <c r="S186" s="193">
        <v>0</v>
      </c>
      <c r="T186" s="194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202</v>
      </c>
      <c r="AT186" s="195" t="s">
        <v>128</v>
      </c>
      <c r="AU186" s="195" t="s">
        <v>133</v>
      </c>
      <c r="AY186" s="17" t="s">
        <v>125</v>
      </c>
      <c r="BE186" s="196">
        <f t="shared" si="4"/>
        <v>0</v>
      </c>
      <c r="BF186" s="196">
        <f t="shared" si="5"/>
        <v>0</v>
      </c>
      <c r="BG186" s="196">
        <f t="shared" si="6"/>
        <v>0</v>
      </c>
      <c r="BH186" s="196">
        <f t="shared" si="7"/>
        <v>0</v>
      </c>
      <c r="BI186" s="196">
        <f t="shared" si="8"/>
        <v>0</v>
      </c>
      <c r="BJ186" s="17" t="s">
        <v>133</v>
      </c>
      <c r="BK186" s="196">
        <f t="shared" si="9"/>
        <v>0</v>
      </c>
      <c r="BL186" s="17" t="s">
        <v>202</v>
      </c>
      <c r="BM186" s="195" t="s">
        <v>248</v>
      </c>
    </row>
    <row r="187" spans="1:65" s="2" customFormat="1" ht="16.5" customHeight="1">
      <c r="A187" s="34"/>
      <c r="B187" s="35"/>
      <c r="C187" s="230" t="s">
        <v>249</v>
      </c>
      <c r="D187" s="230" t="s">
        <v>214</v>
      </c>
      <c r="E187" s="231" t="s">
        <v>250</v>
      </c>
      <c r="F187" s="232" t="s">
        <v>251</v>
      </c>
      <c r="G187" s="233" t="s">
        <v>131</v>
      </c>
      <c r="H187" s="234">
        <v>1</v>
      </c>
      <c r="I187" s="235"/>
      <c r="J187" s="236">
        <f t="shared" si="0"/>
        <v>0</v>
      </c>
      <c r="K187" s="237"/>
      <c r="L187" s="238"/>
      <c r="M187" s="239" t="s">
        <v>1</v>
      </c>
      <c r="N187" s="240" t="s">
        <v>39</v>
      </c>
      <c r="O187" s="71"/>
      <c r="P187" s="193">
        <f t="shared" si="1"/>
        <v>0</v>
      </c>
      <c r="Q187" s="193">
        <v>0</v>
      </c>
      <c r="R187" s="193">
        <f t="shared" si="2"/>
        <v>0</v>
      </c>
      <c r="S187" s="193">
        <v>0</v>
      </c>
      <c r="T187" s="194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5" t="s">
        <v>218</v>
      </c>
      <c r="AT187" s="195" t="s">
        <v>214</v>
      </c>
      <c r="AU187" s="195" t="s">
        <v>133</v>
      </c>
      <c r="AY187" s="17" t="s">
        <v>125</v>
      </c>
      <c r="BE187" s="196">
        <f t="shared" si="4"/>
        <v>0</v>
      </c>
      <c r="BF187" s="196">
        <f t="shared" si="5"/>
        <v>0</v>
      </c>
      <c r="BG187" s="196">
        <f t="shared" si="6"/>
        <v>0</v>
      </c>
      <c r="BH187" s="196">
        <f t="shared" si="7"/>
        <v>0</v>
      </c>
      <c r="BI187" s="196">
        <f t="shared" si="8"/>
        <v>0</v>
      </c>
      <c r="BJ187" s="17" t="s">
        <v>133</v>
      </c>
      <c r="BK187" s="196">
        <f t="shared" si="9"/>
        <v>0</v>
      </c>
      <c r="BL187" s="17" t="s">
        <v>202</v>
      </c>
      <c r="BM187" s="195" t="s">
        <v>252</v>
      </c>
    </row>
    <row r="188" spans="1:65" s="2" customFormat="1" ht="16.5" customHeight="1">
      <c r="A188" s="34"/>
      <c r="B188" s="35"/>
      <c r="C188" s="183" t="s">
        <v>253</v>
      </c>
      <c r="D188" s="183" t="s">
        <v>128</v>
      </c>
      <c r="E188" s="184" t="s">
        <v>254</v>
      </c>
      <c r="F188" s="185" t="s">
        <v>255</v>
      </c>
      <c r="G188" s="186" t="s">
        <v>236</v>
      </c>
      <c r="H188" s="187">
        <v>1</v>
      </c>
      <c r="I188" s="188"/>
      <c r="J188" s="189">
        <f t="shared" si="0"/>
        <v>0</v>
      </c>
      <c r="K188" s="190"/>
      <c r="L188" s="39"/>
      <c r="M188" s="191" t="s">
        <v>1</v>
      </c>
      <c r="N188" s="192" t="s">
        <v>39</v>
      </c>
      <c r="O188" s="71"/>
      <c r="P188" s="193">
        <f t="shared" si="1"/>
        <v>0</v>
      </c>
      <c r="Q188" s="193">
        <v>0</v>
      </c>
      <c r="R188" s="193">
        <f t="shared" si="2"/>
        <v>0</v>
      </c>
      <c r="S188" s="193">
        <v>0.00156</v>
      </c>
      <c r="T188" s="194">
        <f t="shared" si="3"/>
        <v>0.00156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202</v>
      </c>
      <c r="AT188" s="195" t="s">
        <v>128</v>
      </c>
      <c r="AU188" s="195" t="s">
        <v>133</v>
      </c>
      <c r="AY188" s="17" t="s">
        <v>125</v>
      </c>
      <c r="BE188" s="196">
        <f t="shared" si="4"/>
        <v>0</v>
      </c>
      <c r="BF188" s="196">
        <f t="shared" si="5"/>
        <v>0</v>
      </c>
      <c r="BG188" s="196">
        <f t="shared" si="6"/>
        <v>0</v>
      </c>
      <c r="BH188" s="196">
        <f t="shared" si="7"/>
        <v>0</v>
      </c>
      <c r="BI188" s="196">
        <f t="shared" si="8"/>
        <v>0</v>
      </c>
      <c r="BJ188" s="17" t="s">
        <v>133</v>
      </c>
      <c r="BK188" s="196">
        <f t="shared" si="9"/>
        <v>0</v>
      </c>
      <c r="BL188" s="17" t="s">
        <v>202</v>
      </c>
      <c r="BM188" s="195" t="s">
        <v>256</v>
      </c>
    </row>
    <row r="189" spans="2:51" s="13" customFormat="1" ht="11.25">
      <c r="B189" s="197"/>
      <c r="C189" s="198"/>
      <c r="D189" s="199" t="s">
        <v>135</v>
      </c>
      <c r="E189" s="200" t="s">
        <v>1</v>
      </c>
      <c r="F189" s="201" t="s">
        <v>257</v>
      </c>
      <c r="G189" s="198"/>
      <c r="H189" s="200" t="s">
        <v>1</v>
      </c>
      <c r="I189" s="202"/>
      <c r="J189" s="198"/>
      <c r="K189" s="198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135</v>
      </c>
      <c r="AU189" s="207" t="s">
        <v>133</v>
      </c>
      <c r="AV189" s="13" t="s">
        <v>81</v>
      </c>
      <c r="AW189" s="13" t="s">
        <v>31</v>
      </c>
      <c r="AX189" s="13" t="s">
        <v>73</v>
      </c>
      <c r="AY189" s="207" t="s">
        <v>125</v>
      </c>
    </row>
    <row r="190" spans="2:51" s="14" customFormat="1" ht="11.25">
      <c r="B190" s="208"/>
      <c r="C190" s="209"/>
      <c r="D190" s="199" t="s">
        <v>135</v>
      </c>
      <c r="E190" s="210" t="s">
        <v>1</v>
      </c>
      <c r="F190" s="211" t="s">
        <v>81</v>
      </c>
      <c r="G190" s="209"/>
      <c r="H190" s="212">
        <v>1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135</v>
      </c>
      <c r="AU190" s="218" t="s">
        <v>133</v>
      </c>
      <c r="AV190" s="14" t="s">
        <v>133</v>
      </c>
      <c r="AW190" s="14" t="s">
        <v>31</v>
      </c>
      <c r="AX190" s="14" t="s">
        <v>81</v>
      </c>
      <c r="AY190" s="218" t="s">
        <v>125</v>
      </c>
    </row>
    <row r="191" spans="1:65" s="2" customFormat="1" ht="16.5" customHeight="1">
      <c r="A191" s="34"/>
      <c r="B191" s="35"/>
      <c r="C191" s="183" t="s">
        <v>258</v>
      </c>
      <c r="D191" s="183" t="s">
        <v>128</v>
      </c>
      <c r="E191" s="184" t="s">
        <v>259</v>
      </c>
      <c r="F191" s="185" t="s">
        <v>260</v>
      </c>
      <c r="G191" s="186" t="s">
        <v>236</v>
      </c>
      <c r="H191" s="187">
        <v>1</v>
      </c>
      <c r="I191" s="188"/>
      <c r="J191" s="189">
        <f>ROUND(I191*H191,2)</f>
        <v>0</v>
      </c>
      <c r="K191" s="190"/>
      <c r="L191" s="39"/>
      <c r="M191" s="191" t="s">
        <v>1</v>
      </c>
      <c r="N191" s="192" t="s">
        <v>39</v>
      </c>
      <c r="O191" s="71"/>
      <c r="P191" s="193">
        <f>O191*H191</f>
        <v>0</v>
      </c>
      <c r="Q191" s="193">
        <v>0</v>
      </c>
      <c r="R191" s="193">
        <f>Q191*H191</f>
        <v>0</v>
      </c>
      <c r="S191" s="193">
        <v>0.00086</v>
      </c>
      <c r="T191" s="194">
        <f>S191*H191</f>
        <v>0.00086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5" t="s">
        <v>202</v>
      </c>
      <c r="AT191" s="195" t="s">
        <v>128</v>
      </c>
      <c r="AU191" s="195" t="s">
        <v>133</v>
      </c>
      <c r="AY191" s="17" t="s">
        <v>125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7" t="s">
        <v>133</v>
      </c>
      <c r="BK191" s="196">
        <f>ROUND(I191*H191,2)</f>
        <v>0</v>
      </c>
      <c r="BL191" s="17" t="s">
        <v>202</v>
      </c>
      <c r="BM191" s="195" t="s">
        <v>261</v>
      </c>
    </row>
    <row r="192" spans="2:51" s="13" customFormat="1" ht="11.25">
      <c r="B192" s="197"/>
      <c r="C192" s="198"/>
      <c r="D192" s="199" t="s">
        <v>135</v>
      </c>
      <c r="E192" s="200" t="s">
        <v>1</v>
      </c>
      <c r="F192" s="201" t="s">
        <v>262</v>
      </c>
      <c r="G192" s="198"/>
      <c r="H192" s="200" t="s">
        <v>1</v>
      </c>
      <c r="I192" s="202"/>
      <c r="J192" s="198"/>
      <c r="K192" s="198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135</v>
      </c>
      <c r="AU192" s="207" t="s">
        <v>133</v>
      </c>
      <c r="AV192" s="13" t="s">
        <v>81</v>
      </c>
      <c r="AW192" s="13" t="s">
        <v>31</v>
      </c>
      <c r="AX192" s="13" t="s">
        <v>73</v>
      </c>
      <c r="AY192" s="207" t="s">
        <v>125</v>
      </c>
    </row>
    <row r="193" spans="2:51" s="14" customFormat="1" ht="11.25">
      <c r="B193" s="208"/>
      <c r="C193" s="209"/>
      <c r="D193" s="199" t="s">
        <v>135</v>
      </c>
      <c r="E193" s="210" t="s">
        <v>1</v>
      </c>
      <c r="F193" s="211" t="s">
        <v>81</v>
      </c>
      <c r="G193" s="209"/>
      <c r="H193" s="212">
        <v>1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135</v>
      </c>
      <c r="AU193" s="218" t="s">
        <v>133</v>
      </c>
      <c r="AV193" s="14" t="s">
        <v>133</v>
      </c>
      <c r="AW193" s="14" t="s">
        <v>31</v>
      </c>
      <c r="AX193" s="14" t="s">
        <v>81</v>
      </c>
      <c r="AY193" s="218" t="s">
        <v>125</v>
      </c>
    </row>
    <row r="194" spans="1:65" s="2" customFormat="1" ht="16.5" customHeight="1">
      <c r="A194" s="34"/>
      <c r="B194" s="35"/>
      <c r="C194" s="183" t="s">
        <v>263</v>
      </c>
      <c r="D194" s="183" t="s">
        <v>128</v>
      </c>
      <c r="E194" s="184" t="s">
        <v>264</v>
      </c>
      <c r="F194" s="185" t="s">
        <v>265</v>
      </c>
      <c r="G194" s="186" t="s">
        <v>131</v>
      </c>
      <c r="H194" s="187">
        <v>1</v>
      </c>
      <c r="I194" s="188"/>
      <c r="J194" s="189">
        <f aca="true" t="shared" si="10" ref="J194:J202">ROUND(I194*H194,2)</f>
        <v>0</v>
      </c>
      <c r="K194" s="190"/>
      <c r="L194" s="39"/>
      <c r="M194" s="191" t="s">
        <v>1</v>
      </c>
      <c r="N194" s="192" t="s">
        <v>39</v>
      </c>
      <c r="O194" s="71"/>
      <c r="P194" s="193">
        <f aca="true" t="shared" si="11" ref="P194:P202">O194*H194</f>
        <v>0</v>
      </c>
      <c r="Q194" s="193">
        <v>0</v>
      </c>
      <c r="R194" s="193">
        <f aca="true" t="shared" si="12" ref="R194:R202">Q194*H194</f>
        <v>0</v>
      </c>
      <c r="S194" s="193">
        <v>0</v>
      </c>
      <c r="T194" s="194">
        <f aca="true" t="shared" si="13" ref="T194:T202"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5" t="s">
        <v>202</v>
      </c>
      <c r="AT194" s="195" t="s">
        <v>128</v>
      </c>
      <c r="AU194" s="195" t="s">
        <v>133</v>
      </c>
      <c r="AY194" s="17" t="s">
        <v>125</v>
      </c>
      <c r="BE194" s="196">
        <f aca="true" t="shared" si="14" ref="BE194:BE202">IF(N194="základní",J194,0)</f>
        <v>0</v>
      </c>
      <c r="BF194" s="196">
        <f aca="true" t="shared" si="15" ref="BF194:BF202">IF(N194="snížená",J194,0)</f>
        <v>0</v>
      </c>
      <c r="BG194" s="196">
        <f aca="true" t="shared" si="16" ref="BG194:BG202">IF(N194="zákl. přenesená",J194,0)</f>
        <v>0</v>
      </c>
      <c r="BH194" s="196">
        <f aca="true" t="shared" si="17" ref="BH194:BH202">IF(N194="sníž. přenesená",J194,0)</f>
        <v>0</v>
      </c>
      <c r="BI194" s="196">
        <f aca="true" t="shared" si="18" ref="BI194:BI202">IF(N194="nulová",J194,0)</f>
        <v>0</v>
      </c>
      <c r="BJ194" s="17" t="s">
        <v>133</v>
      </c>
      <c r="BK194" s="196">
        <f aca="true" t="shared" si="19" ref="BK194:BK202">ROUND(I194*H194,2)</f>
        <v>0</v>
      </c>
      <c r="BL194" s="17" t="s">
        <v>202</v>
      </c>
      <c r="BM194" s="195" t="s">
        <v>266</v>
      </c>
    </row>
    <row r="195" spans="1:65" s="2" customFormat="1" ht="24.2" customHeight="1">
      <c r="A195" s="34"/>
      <c r="B195" s="35"/>
      <c r="C195" s="230" t="s">
        <v>267</v>
      </c>
      <c r="D195" s="230" t="s">
        <v>214</v>
      </c>
      <c r="E195" s="231" t="s">
        <v>268</v>
      </c>
      <c r="F195" s="232" t="s">
        <v>269</v>
      </c>
      <c r="G195" s="233" t="s">
        <v>131</v>
      </c>
      <c r="H195" s="234">
        <v>1</v>
      </c>
      <c r="I195" s="235"/>
      <c r="J195" s="236">
        <f t="shared" si="10"/>
        <v>0</v>
      </c>
      <c r="K195" s="237"/>
      <c r="L195" s="238"/>
      <c r="M195" s="239" t="s">
        <v>1</v>
      </c>
      <c r="N195" s="240" t="s">
        <v>39</v>
      </c>
      <c r="O195" s="71"/>
      <c r="P195" s="193">
        <f t="shared" si="11"/>
        <v>0</v>
      </c>
      <c r="Q195" s="193">
        <v>0.0018</v>
      </c>
      <c r="R195" s="193">
        <f t="shared" si="12"/>
        <v>0.0018</v>
      </c>
      <c r="S195" s="193">
        <v>0</v>
      </c>
      <c r="T195" s="194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5" t="s">
        <v>218</v>
      </c>
      <c r="AT195" s="195" t="s">
        <v>214</v>
      </c>
      <c r="AU195" s="195" t="s">
        <v>133</v>
      </c>
      <c r="AY195" s="17" t="s">
        <v>125</v>
      </c>
      <c r="BE195" s="196">
        <f t="shared" si="14"/>
        <v>0</v>
      </c>
      <c r="BF195" s="196">
        <f t="shared" si="15"/>
        <v>0</v>
      </c>
      <c r="BG195" s="196">
        <f t="shared" si="16"/>
        <v>0</v>
      </c>
      <c r="BH195" s="196">
        <f t="shared" si="17"/>
        <v>0</v>
      </c>
      <c r="BI195" s="196">
        <f t="shared" si="18"/>
        <v>0</v>
      </c>
      <c r="BJ195" s="17" t="s">
        <v>133</v>
      </c>
      <c r="BK195" s="196">
        <f t="shared" si="19"/>
        <v>0</v>
      </c>
      <c r="BL195" s="17" t="s">
        <v>202</v>
      </c>
      <c r="BM195" s="195" t="s">
        <v>270</v>
      </c>
    </row>
    <row r="196" spans="1:65" s="2" customFormat="1" ht="24.2" customHeight="1">
      <c r="A196" s="34"/>
      <c r="B196" s="35"/>
      <c r="C196" s="183" t="s">
        <v>271</v>
      </c>
      <c r="D196" s="183" t="s">
        <v>128</v>
      </c>
      <c r="E196" s="184" t="s">
        <v>272</v>
      </c>
      <c r="F196" s="185" t="s">
        <v>273</v>
      </c>
      <c r="G196" s="186" t="s">
        <v>131</v>
      </c>
      <c r="H196" s="187">
        <v>1</v>
      </c>
      <c r="I196" s="188"/>
      <c r="J196" s="189">
        <f t="shared" si="10"/>
        <v>0</v>
      </c>
      <c r="K196" s="190"/>
      <c r="L196" s="39"/>
      <c r="M196" s="191" t="s">
        <v>1</v>
      </c>
      <c r="N196" s="192" t="s">
        <v>39</v>
      </c>
      <c r="O196" s="71"/>
      <c r="P196" s="193">
        <f t="shared" si="11"/>
        <v>0</v>
      </c>
      <c r="Q196" s="193">
        <v>0.00012</v>
      </c>
      <c r="R196" s="193">
        <f t="shared" si="12"/>
        <v>0.00012</v>
      </c>
      <c r="S196" s="193">
        <v>0</v>
      </c>
      <c r="T196" s="194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5" t="s">
        <v>202</v>
      </c>
      <c r="AT196" s="195" t="s">
        <v>128</v>
      </c>
      <c r="AU196" s="195" t="s">
        <v>133</v>
      </c>
      <c r="AY196" s="17" t="s">
        <v>125</v>
      </c>
      <c r="BE196" s="196">
        <f t="shared" si="14"/>
        <v>0</v>
      </c>
      <c r="BF196" s="196">
        <f t="shared" si="15"/>
        <v>0</v>
      </c>
      <c r="BG196" s="196">
        <f t="shared" si="16"/>
        <v>0</v>
      </c>
      <c r="BH196" s="196">
        <f t="shared" si="17"/>
        <v>0</v>
      </c>
      <c r="BI196" s="196">
        <f t="shared" si="18"/>
        <v>0</v>
      </c>
      <c r="BJ196" s="17" t="s">
        <v>133</v>
      </c>
      <c r="BK196" s="196">
        <f t="shared" si="19"/>
        <v>0</v>
      </c>
      <c r="BL196" s="17" t="s">
        <v>202</v>
      </c>
      <c r="BM196" s="195" t="s">
        <v>274</v>
      </c>
    </row>
    <row r="197" spans="1:65" s="2" customFormat="1" ht="16.5" customHeight="1">
      <c r="A197" s="34"/>
      <c r="B197" s="35"/>
      <c r="C197" s="230" t="s">
        <v>275</v>
      </c>
      <c r="D197" s="230" t="s">
        <v>214</v>
      </c>
      <c r="E197" s="231" t="s">
        <v>276</v>
      </c>
      <c r="F197" s="232" t="s">
        <v>277</v>
      </c>
      <c r="G197" s="233" t="s">
        <v>131</v>
      </c>
      <c r="H197" s="234">
        <v>1</v>
      </c>
      <c r="I197" s="235"/>
      <c r="J197" s="236">
        <f t="shared" si="10"/>
        <v>0</v>
      </c>
      <c r="K197" s="237"/>
      <c r="L197" s="238"/>
      <c r="M197" s="239" t="s">
        <v>1</v>
      </c>
      <c r="N197" s="240" t="s">
        <v>39</v>
      </c>
      <c r="O197" s="71"/>
      <c r="P197" s="193">
        <f t="shared" si="11"/>
        <v>0</v>
      </c>
      <c r="Q197" s="193">
        <v>0.0018</v>
      </c>
      <c r="R197" s="193">
        <f t="shared" si="12"/>
        <v>0.0018</v>
      </c>
      <c r="S197" s="193">
        <v>0</v>
      </c>
      <c r="T197" s="194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5" t="s">
        <v>218</v>
      </c>
      <c r="AT197" s="195" t="s">
        <v>214</v>
      </c>
      <c r="AU197" s="195" t="s">
        <v>133</v>
      </c>
      <c r="AY197" s="17" t="s">
        <v>125</v>
      </c>
      <c r="BE197" s="196">
        <f t="shared" si="14"/>
        <v>0</v>
      </c>
      <c r="BF197" s="196">
        <f t="shared" si="15"/>
        <v>0</v>
      </c>
      <c r="BG197" s="196">
        <f t="shared" si="16"/>
        <v>0</v>
      </c>
      <c r="BH197" s="196">
        <f t="shared" si="17"/>
        <v>0</v>
      </c>
      <c r="BI197" s="196">
        <f t="shared" si="18"/>
        <v>0</v>
      </c>
      <c r="BJ197" s="17" t="s">
        <v>133</v>
      </c>
      <c r="BK197" s="196">
        <f t="shared" si="19"/>
        <v>0</v>
      </c>
      <c r="BL197" s="17" t="s">
        <v>202</v>
      </c>
      <c r="BM197" s="195" t="s">
        <v>278</v>
      </c>
    </row>
    <row r="198" spans="1:65" s="2" customFormat="1" ht="16.5" customHeight="1">
      <c r="A198" s="34"/>
      <c r="B198" s="35"/>
      <c r="C198" s="230" t="s">
        <v>279</v>
      </c>
      <c r="D198" s="230" t="s">
        <v>214</v>
      </c>
      <c r="E198" s="231" t="s">
        <v>280</v>
      </c>
      <c r="F198" s="232" t="s">
        <v>281</v>
      </c>
      <c r="G198" s="233" t="s">
        <v>282</v>
      </c>
      <c r="H198" s="234">
        <v>1</v>
      </c>
      <c r="I198" s="235"/>
      <c r="J198" s="236">
        <f t="shared" si="10"/>
        <v>0</v>
      </c>
      <c r="K198" s="237"/>
      <c r="L198" s="238"/>
      <c r="M198" s="239" t="s">
        <v>1</v>
      </c>
      <c r="N198" s="240" t="s">
        <v>39</v>
      </c>
      <c r="O198" s="71"/>
      <c r="P198" s="193">
        <f t="shared" si="11"/>
        <v>0</v>
      </c>
      <c r="Q198" s="193">
        <v>0.00098</v>
      </c>
      <c r="R198" s="193">
        <f t="shared" si="12"/>
        <v>0.00098</v>
      </c>
      <c r="S198" s="193">
        <v>0</v>
      </c>
      <c r="T198" s="194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5" t="s">
        <v>218</v>
      </c>
      <c r="AT198" s="195" t="s">
        <v>214</v>
      </c>
      <c r="AU198" s="195" t="s">
        <v>133</v>
      </c>
      <c r="AY198" s="17" t="s">
        <v>125</v>
      </c>
      <c r="BE198" s="196">
        <f t="shared" si="14"/>
        <v>0</v>
      </c>
      <c r="BF198" s="196">
        <f t="shared" si="15"/>
        <v>0</v>
      </c>
      <c r="BG198" s="196">
        <f t="shared" si="16"/>
        <v>0</v>
      </c>
      <c r="BH198" s="196">
        <f t="shared" si="17"/>
        <v>0</v>
      </c>
      <c r="BI198" s="196">
        <f t="shared" si="18"/>
        <v>0</v>
      </c>
      <c r="BJ198" s="17" t="s">
        <v>133</v>
      </c>
      <c r="BK198" s="196">
        <f t="shared" si="19"/>
        <v>0</v>
      </c>
      <c r="BL198" s="17" t="s">
        <v>202</v>
      </c>
      <c r="BM198" s="195" t="s">
        <v>283</v>
      </c>
    </row>
    <row r="199" spans="1:65" s="2" customFormat="1" ht="24.2" customHeight="1">
      <c r="A199" s="34"/>
      <c r="B199" s="35"/>
      <c r="C199" s="183" t="s">
        <v>284</v>
      </c>
      <c r="D199" s="183" t="s">
        <v>128</v>
      </c>
      <c r="E199" s="184" t="s">
        <v>285</v>
      </c>
      <c r="F199" s="185" t="s">
        <v>286</v>
      </c>
      <c r="G199" s="186" t="s">
        <v>131</v>
      </c>
      <c r="H199" s="187">
        <v>1</v>
      </c>
      <c r="I199" s="188"/>
      <c r="J199" s="189">
        <f t="shared" si="10"/>
        <v>0</v>
      </c>
      <c r="K199" s="190"/>
      <c r="L199" s="39"/>
      <c r="M199" s="191" t="s">
        <v>1</v>
      </c>
      <c r="N199" s="192" t="s">
        <v>39</v>
      </c>
      <c r="O199" s="71"/>
      <c r="P199" s="193">
        <f t="shared" si="11"/>
        <v>0</v>
      </c>
      <c r="Q199" s="193">
        <v>0.00028</v>
      </c>
      <c r="R199" s="193">
        <f t="shared" si="12"/>
        <v>0.00028</v>
      </c>
      <c r="S199" s="193">
        <v>0</v>
      </c>
      <c r="T199" s="194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5" t="s">
        <v>202</v>
      </c>
      <c r="AT199" s="195" t="s">
        <v>128</v>
      </c>
      <c r="AU199" s="195" t="s">
        <v>133</v>
      </c>
      <c r="AY199" s="17" t="s">
        <v>125</v>
      </c>
      <c r="BE199" s="196">
        <f t="shared" si="14"/>
        <v>0</v>
      </c>
      <c r="BF199" s="196">
        <f t="shared" si="15"/>
        <v>0</v>
      </c>
      <c r="BG199" s="196">
        <f t="shared" si="16"/>
        <v>0</v>
      </c>
      <c r="BH199" s="196">
        <f t="shared" si="17"/>
        <v>0</v>
      </c>
      <c r="BI199" s="196">
        <f t="shared" si="18"/>
        <v>0</v>
      </c>
      <c r="BJ199" s="17" t="s">
        <v>133</v>
      </c>
      <c r="BK199" s="196">
        <f t="shared" si="19"/>
        <v>0</v>
      </c>
      <c r="BL199" s="17" t="s">
        <v>202</v>
      </c>
      <c r="BM199" s="195" t="s">
        <v>287</v>
      </c>
    </row>
    <row r="200" spans="1:65" s="2" customFormat="1" ht="21.75" customHeight="1">
      <c r="A200" s="34"/>
      <c r="B200" s="35"/>
      <c r="C200" s="230" t="s">
        <v>218</v>
      </c>
      <c r="D200" s="230" t="s">
        <v>214</v>
      </c>
      <c r="E200" s="231" t="s">
        <v>288</v>
      </c>
      <c r="F200" s="232" t="s">
        <v>289</v>
      </c>
      <c r="G200" s="233" t="s">
        <v>131</v>
      </c>
      <c r="H200" s="234">
        <v>1</v>
      </c>
      <c r="I200" s="235"/>
      <c r="J200" s="236">
        <f t="shared" si="10"/>
        <v>0</v>
      </c>
      <c r="K200" s="237"/>
      <c r="L200" s="238"/>
      <c r="M200" s="239" t="s">
        <v>1</v>
      </c>
      <c r="N200" s="240" t="s">
        <v>39</v>
      </c>
      <c r="O200" s="71"/>
      <c r="P200" s="193">
        <f t="shared" si="11"/>
        <v>0</v>
      </c>
      <c r="Q200" s="193">
        <v>0.00023</v>
      </c>
      <c r="R200" s="193">
        <f t="shared" si="12"/>
        <v>0.00023</v>
      </c>
      <c r="S200" s="193">
        <v>0</v>
      </c>
      <c r="T200" s="194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5" t="s">
        <v>218</v>
      </c>
      <c r="AT200" s="195" t="s">
        <v>214</v>
      </c>
      <c r="AU200" s="195" t="s">
        <v>133</v>
      </c>
      <c r="AY200" s="17" t="s">
        <v>125</v>
      </c>
      <c r="BE200" s="196">
        <f t="shared" si="14"/>
        <v>0</v>
      </c>
      <c r="BF200" s="196">
        <f t="shared" si="15"/>
        <v>0</v>
      </c>
      <c r="BG200" s="196">
        <f t="shared" si="16"/>
        <v>0</v>
      </c>
      <c r="BH200" s="196">
        <f t="shared" si="17"/>
        <v>0</v>
      </c>
      <c r="BI200" s="196">
        <f t="shared" si="18"/>
        <v>0</v>
      </c>
      <c r="BJ200" s="17" t="s">
        <v>133</v>
      </c>
      <c r="BK200" s="196">
        <f t="shared" si="19"/>
        <v>0</v>
      </c>
      <c r="BL200" s="17" t="s">
        <v>202</v>
      </c>
      <c r="BM200" s="195" t="s">
        <v>290</v>
      </c>
    </row>
    <row r="201" spans="1:65" s="2" customFormat="1" ht="33" customHeight="1">
      <c r="A201" s="34"/>
      <c r="B201" s="35"/>
      <c r="C201" s="183" t="s">
        <v>291</v>
      </c>
      <c r="D201" s="183" t="s">
        <v>128</v>
      </c>
      <c r="E201" s="184" t="s">
        <v>292</v>
      </c>
      <c r="F201" s="185" t="s">
        <v>293</v>
      </c>
      <c r="G201" s="186" t="s">
        <v>169</v>
      </c>
      <c r="H201" s="187">
        <v>0.012</v>
      </c>
      <c r="I201" s="188"/>
      <c r="J201" s="189">
        <f t="shared" si="10"/>
        <v>0</v>
      </c>
      <c r="K201" s="190"/>
      <c r="L201" s="39"/>
      <c r="M201" s="191" t="s">
        <v>1</v>
      </c>
      <c r="N201" s="192" t="s">
        <v>39</v>
      </c>
      <c r="O201" s="71"/>
      <c r="P201" s="193">
        <f t="shared" si="11"/>
        <v>0</v>
      </c>
      <c r="Q201" s="193">
        <v>0</v>
      </c>
      <c r="R201" s="193">
        <f t="shared" si="12"/>
        <v>0</v>
      </c>
      <c r="S201" s="193">
        <v>0</v>
      </c>
      <c r="T201" s="194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202</v>
      </c>
      <c r="AT201" s="195" t="s">
        <v>128</v>
      </c>
      <c r="AU201" s="195" t="s">
        <v>133</v>
      </c>
      <c r="AY201" s="17" t="s">
        <v>125</v>
      </c>
      <c r="BE201" s="196">
        <f t="shared" si="14"/>
        <v>0</v>
      </c>
      <c r="BF201" s="196">
        <f t="shared" si="15"/>
        <v>0</v>
      </c>
      <c r="BG201" s="196">
        <f t="shared" si="16"/>
        <v>0</v>
      </c>
      <c r="BH201" s="196">
        <f t="shared" si="17"/>
        <v>0</v>
      </c>
      <c r="BI201" s="196">
        <f t="shared" si="18"/>
        <v>0</v>
      </c>
      <c r="BJ201" s="17" t="s">
        <v>133</v>
      </c>
      <c r="BK201" s="196">
        <f t="shared" si="19"/>
        <v>0</v>
      </c>
      <c r="BL201" s="17" t="s">
        <v>202</v>
      </c>
      <c r="BM201" s="195" t="s">
        <v>294</v>
      </c>
    </row>
    <row r="202" spans="1:65" s="2" customFormat="1" ht="24.2" customHeight="1">
      <c r="A202" s="34"/>
      <c r="B202" s="35"/>
      <c r="C202" s="183" t="s">
        <v>295</v>
      </c>
      <c r="D202" s="183" t="s">
        <v>128</v>
      </c>
      <c r="E202" s="184" t="s">
        <v>296</v>
      </c>
      <c r="F202" s="185" t="s">
        <v>297</v>
      </c>
      <c r="G202" s="186" t="s">
        <v>169</v>
      </c>
      <c r="H202" s="187">
        <v>0.012</v>
      </c>
      <c r="I202" s="188"/>
      <c r="J202" s="189">
        <f t="shared" si="10"/>
        <v>0</v>
      </c>
      <c r="K202" s="190"/>
      <c r="L202" s="39"/>
      <c r="M202" s="191" t="s">
        <v>1</v>
      </c>
      <c r="N202" s="192" t="s">
        <v>39</v>
      </c>
      <c r="O202" s="71"/>
      <c r="P202" s="193">
        <f t="shared" si="11"/>
        <v>0</v>
      </c>
      <c r="Q202" s="193">
        <v>0</v>
      </c>
      <c r="R202" s="193">
        <f t="shared" si="12"/>
        <v>0</v>
      </c>
      <c r="S202" s="193">
        <v>0</v>
      </c>
      <c r="T202" s="194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202</v>
      </c>
      <c r="AT202" s="195" t="s">
        <v>128</v>
      </c>
      <c r="AU202" s="195" t="s">
        <v>133</v>
      </c>
      <c r="AY202" s="17" t="s">
        <v>125</v>
      </c>
      <c r="BE202" s="196">
        <f t="shared" si="14"/>
        <v>0</v>
      </c>
      <c r="BF202" s="196">
        <f t="shared" si="15"/>
        <v>0</v>
      </c>
      <c r="BG202" s="196">
        <f t="shared" si="16"/>
        <v>0</v>
      </c>
      <c r="BH202" s="196">
        <f t="shared" si="17"/>
        <v>0</v>
      </c>
      <c r="BI202" s="196">
        <f t="shared" si="18"/>
        <v>0</v>
      </c>
      <c r="BJ202" s="17" t="s">
        <v>133</v>
      </c>
      <c r="BK202" s="196">
        <f t="shared" si="19"/>
        <v>0</v>
      </c>
      <c r="BL202" s="17" t="s">
        <v>202</v>
      </c>
      <c r="BM202" s="195" t="s">
        <v>298</v>
      </c>
    </row>
    <row r="203" spans="2:63" s="12" customFormat="1" ht="22.9" customHeight="1">
      <c r="B203" s="167"/>
      <c r="C203" s="168"/>
      <c r="D203" s="169" t="s">
        <v>72</v>
      </c>
      <c r="E203" s="181" t="s">
        <v>299</v>
      </c>
      <c r="F203" s="181" t="s">
        <v>300</v>
      </c>
      <c r="G203" s="168"/>
      <c r="H203" s="168"/>
      <c r="I203" s="171"/>
      <c r="J203" s="182">
        <f>BK203</f>
        <v>0</v>
      </c>
      <c r="K203" s="168"/>
      <c r="L203" s="173"/>
      <c r="M203" s="174"/>
      <c r="N203" s="175"/>
      <c r="O203" s="175"/>
      <c r="P203" s="176">
        <f>SUM(P204:P206)</f>
        <v>0</v>
      </c>
      <c r="Q203" s="175"/>
      <c r="R203" s="176">
        <f>SUM(R204:R206)</f>
        <v>0.0004</v>
      </c>
      <c r="S203" s="175"/>
      <c r="T203" s="177">
        <f>SUM(T204:T206)</f>
        <v>0</v>
      </c>
      <c r="AR203" s="178" t="s">
        <v>133</v>
      </c>
      <c r="AT203" s="179" t="s">
        <v>72</v>
      </c>
      <c r="AU203" s="179" t="s">
        <v>81</v>
      </c>
      <c r="AY203" s="178" t="s">
        <v>125</v>
      </c>
      <c r="BK203" s="180">
        <f>SUM(BK204:BK206)</f>
        <v>0</v>
      </c>
    </row>
    <row r="204" spans="1:65" s="2" customFormat="1" ht="24.2" customHeight="1">
      <c r="A204" s="34"/>
      <c r="B204" s="35"/>
      <c r="C204" s="183" t="s">
        <v>301</v>
      </c>
      <c r="D204" s="183" t="s">
        <v>128</v>
      </c>
      <c r="E204" s="184" t="s">
        <v>302</v>
      </c>
      <c r="F204" s="185" t="s">
        <v>303</v>
      </c>
      <c r="G204" s="186" t="s">
        <v>131</v>
      </c>
      <c r="H204" s="187">
        <v>4</v>
      </c>
      <c r="I204" s="188"/>
      <c r="J204" s="189">
        <f>ROUND(I204*H204,2)</f>
        <v>0</v>
      </c>
      <c r="K204" s="190"/>
      <c r="L204" s="39"/>
      <c r="M204" s="191" t="s">
        <v>1</v>
      </c>
      <c r="N204" s="192" t="s">
        <v>39</v>
      </c>
      <c r="O204" s="71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5" t="s">
        <v>202</v>
      </c>
      <c r="AT204" s="195" t="s">
        <v>128</v>
      </c>
      <c r="AU204" s="195" t="s">
        <v>133</v>
      </c>
      <c r="AY204" s="17" t="s">
        <v>125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7" t="s">
        <v>133</v>
      </c>
      <c r="BK204" s="196">
        <f>ROUND(I204*H204,2)</f>
        <v>0</v>
      </c>
      <c r="BL204" s="17" t="s">
        <v>202</v>
      </c>
      <c r="BM204" s="195" t="s">
        <v>304</v>
      </c>
    </row>
    <row r="205" spans="1:65" s="2" customFormat="1" ht="24.2" customHeight="1">
      <c r="A205" s="34"/>
      <c r="B205" s="35"/>
      <c r="C205" s="230" t="s">
        <v>305</v>
      </c>
      <c r="D205" s="230" t="s">
        <v>214</v>
      </c>
      <c r="E205" s="231" t="s">
        <v>306</v>
      </c>
      <c r="F205" s="232" t="s">
        <v>307</v>
      </c>
      <c r="G205" s="233" t="s">
        <v>131</v>
      </c>
      <c r="H205" s="234">
        <v>4</v>
      </c>
      <c r="I205" s="235"/>
      <c r="J205" s="236">
        <f>ROUND(I205*H205,2)</f>
        <v>0</v>
      </c>
      <c r="K205" s="237"/>
      <c r="L205" s="238"/>
      <c r="M205" s="239" t="s">
        <v>1</v>
      </c>
      <c r="N205" s="240" t="s">
        <v>39</v>
      </c>
      <c r="O205" s="71"/>
      <c r="P205" s="193">
        <f>O205*H205</f>
        <v>0</v>
      </c>
      <c r="Q205" s="193">
        <v>0.0001</v>
      </c>
      <c r="R205" s="193">
        <f>Q205*H205</f>
        <v>0.0004</v>
      </c>
      <c r="S205" s="193">
        <v>0</v>
      </c>
      <c r="T205" s="19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5" t="s">
        <v>218</v>
      </c>
      <c r="AT205" s="195" t="s">
        <v>214</v>
      </c>
      <c r="AU205" s="195" t="s">
        <v>133</v>
      </c>
      <c r="AY205" s="17" t="s">
        <v>125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7" t="s">
        <v>133</v>
      </c>
      <c r="BK205" s="196">
        <f>ROUND(I205*H205,2)</f>
        <v>0</v>
      </c>
      <c r="BL205" s="17" t="s">
        <v>202</v>
      </c>
      <c r="BM205" s="195" t="s">
        <v>308</v>
      </c>
    </row>
    <row r="206" spans="1:65" s="2" customFormat="1" ht="37.9" customHeight="1">
      <c r="A206" s="34"/>
      <c r="B206" s="35"/>
      <c r="C206" s="183" t="s">
        <v>309</v>
      </c>
      <c r="D206" s="183" t="s">
        <v>128</v>
      </c>
      <c r="E206" s="184" t="s">
        <v>310</v>
      </c>
      <c r="F206" s="185" t="s">
        <v>311</v>
      </c>
      <c r="G206" s="186" t="s">
        <v>131</v>
      </c>
      <c r="H206" s="187">
        <v>4</v>
      </c>
      <c r="I206" s="188"/>
      <c r="J206" s="189">
        <f>ROUND(I206*H206,2)</f>
        <v>0</v>
      </c>
      <c r="K206" s="190"/>
      <c r="L206" s="39"/>
      <c r="M206" s="191" t="s">
        <v>1</v>
      </c>
      <c r="N206" s="192" t="s">
        <v>39</v>
      </c>
      <c r="O206" s="71"/>
      <c r="P206" s="193">
        <f>O206*H206</f>
        <v>0</v>
      </c>
      <c r="Q206" s="193">
        <v>0</v>
      </c>
      <c r="R206" s="193">
        <f>Q206*H206</f>
        <v>0</v>
      </c>
      <c r="S206" s="193">
        <v>0</v>
      </c>
      <c r="T206" s="19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5" t="s">
        <v>202</v>
      </c>
      <c r="AT206" s="195" t="s">
        <v>128</v>
      </c>
      <c r="AU206" s="195" t="s">
        <v>133</v>
      </c>
      <c r="AY206" s="17" t="s">
        <v>125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17" t="s">
        <v>133</v>
      </c>
      <c r="BK206" s="196">
        <f>ROUND(I206*H206,2)</f>
        <v>0</v>
      </c>
      <c r="BL206" s="17" t="s">
        <v>202</v>
      </c>
      <c r="BM206" s="195" t="s">
        <v>312</v>
      </c>
    </row>
    <row r="207" spans="2:63" s="12" customFormat="1" ht="22.9" customHeight="1">
      <c r="B207" s="167"/>
      <c r="C207" s="168"/>
      <c r="D207" s="169" t="s">
        <v>72</v>
      </c>
      <c r="E207" s="181" t="s">
        <v>313</v>
      </c>
      <c r="F207" s="181" t="s">
        <v>314</v>
      </c>
      <c r="G207" s="168"/>
      <c r="H207" s="168"/>
      <c r="I207" s="171"/>
      <c r="J207" s="182">
        <f>BK207</f>
        <v>0</v>
      </c>
      <c r="K207" s="168"/>
      <c r="L207" s="173"/>
      <c r="M207" s="174"/>
      <c r="N207" s="175"/>
      <c r="O207" s="175"/>
      <c r="P207" s="176">
        <f>SUM(P208:P210)</f>
        <v>0</v>
      </c>
      <c r="Q207" s="175"/>
      <c r="R207" s="176">
        <f>SUM(R208:R210)</f>
        <v>0.0104</v>
      </c>
      <c r="S207" s="175"/>
      <c r="T207" s="177">
        <f>SUM(T208:T210)</f>
        <v>0.0075</v>
      </c>
      <c r="AR207" s="178" t="s">
        <v>133</v>
      </c>
      <c r="AT207" s="179" t="s">
        <v>72</v>
      </c>
      <c r="AU207" s="179" t="s">
        <v>81</v>
      </c>
      <c r="AY207" s="178" t="s">
        <v>125</v>
      </c>
      <c r="BK207" s="180">
        <f>SUM(BK208:BK210)</f>
        <v>0</v>
      </c>
    </row>
    <row r="208" spans="1:65" s="2" customFormat="1" ht="24.2" customHeight="1">
      <c r="A208" s="34"/>
      <c r="B208" s="35"/>
      <c r="C208" s="183" t="s">
        <v>315</v>
      </c>
      <c r="D208" s="183" t="s">
        <v>128</v>
      </c>
      <c r="E208" s="184" t="s">
        <v>316</v>
      </c>
      <c r="F208" s="185" t="s">
        <v>317</v>
      </c>
      <c r="G208" s="186" t="s">
        <v>131</v>
      </c>
      <c r="H208" s="187">
        <v>1</v>
      </c>
      <c r="I208" s="188"/>
      <c r="J208" s="189">
        <f>ROUND(I208*H208,2)</f>
        <v>0</v>
      </c>
      <c r="K208" s="190"/>
      <c r="L208" s="39"/>
      <c r="M208" s="191" t="s">
        <v>1</v>
      </c>
      <c r="N208" s="192" t="s">
        <v>39</v>
      </c>
      <c r="O208" s="71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5" t="s">
        <v>202</v>
      </c>
      <c r="AT208" s="195" t="s">
        <v>128</v>
      </c>
      <c r="AU208" s="195" t="s">
        <v>133</v>
      </c>
      <c r="AY208" s="17" t="s">
        <v>125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7" t="s">
        <v>133</v>
      </c>
      <c r="BK208" s="196">
        <f>ROUND(I208*H208,2)</f>
        <v>0</v>
      </c>
      <c r="BL208" s="17" t="s">
        <v>202</v>
      </c>
      <c r="BM208" s="195" t="s">
        <v>318</v>
      </c>
    </row>
    <row r="209" spans="1:65" s="2" customFormat="1" ht="16.5" customHeight="1">
      <c r="A209" s="34"/>
      <c r="B209" s="35"/>
      <c r="C209" s="230" t="s">
        <v>319</v>
      </c>
      <c r="D209" s="230" t="s">
        <v>214</v>
      </c>
      <c r="E209" s="231" t="s">
        <v>320</v>
      </c>
      <c r="F209" s="232" t="s">
        <v>321</v>
      </c>
      <c r="G209" s="233" t="s">
        <v>131</v>
      </c>
      <c r="H209" s="234">
        <v>1</v>
      </c>
      <c r="I209" s="235"/>
      <c r="J209" s="236">
        <f>ROUND(I209*H209,2)</f>
        <v>0</v>
      </c>
      <c r="K209" s="237"/>
      <c r="L209" s="238"/>
      <c r="M209" s="239" t="s">
        <v>1</v>
      </c>
      <c r="N209" s="240" t="s">
        <v>39</v>
      </c>
      <c r="O209" s="71"/>
      <c r="P209" s="193">
        <f>O209*H209</f>
        <v>0</v>
      </c>
      <c r="Q209" s="193">
        <v>0.0104</v>
      </c>
      <c r="R209" s="193">
        <f>Q209*H209</f>
        <v>0.0104</v>
      </c>
      <c r="S209" s="193">
        <v>0</v>
      </c>
      <c r="T209" s="19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5" t="s">
        <v>218</v>
      </c>
      <c r="AT209" s="195" t="s">
        <v>214</v>
      </c>
      <c r="AU209" s="195" t="s">
        <v>133</v>
      </c>
      <c r="AY209" s="17" t="s">
        <v>125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7" t="s">
        <v>133</v>
      </c>
      <c r="BK209" s="196">
        <f>ROUND(I209*H209,2)</f>
        <v>0</v>
      </c>
      <c r="BL209" s="17" t="s">
        <v>202</v>
      </c>
      <c r="BM209" s="195" t="s">
        <v>322</v>
      </c>
    </row>
    <row r="210" spans="1:65" s="2" customFormat="1" ht="21.75" customHeight="1">
      <c r="A210" s="34"/>
      <c r="B210" s="35"/>
      <c r="C210" s="183" t="s">
        <v>323</v>
      </c>
      <c r="D210" s="183" t="s">
        <v>128</v>
      </c>
      <c r="E210" s="184" t="s">
        <v>324</v>
      </c>
      <c r="F210" s="185" t="s">
        <v>325</v>
      </c>
      <c r="G210" s="186" t="s">
        <v>131</v>
      </c>
      <c r="H210" s="187">
        <v>1</v>
      </c>
      <c r="I210" s="188"/>
      <c r="J210" s="189">
        <f>ROUND(I210*H210,2)</f>
        <v>0</v>
      </c>
      <c r="K210" s="190"/>
      <c r="L210" s="39"/>
      <c r="M210" s="191" t="s">
        <v>1</v>
      </c>
      <c r="N210" s="192" t="s">
        <v>39</v>
      </c>
      <c r="O210" s="71"/>
      <c r="P210" s="193">
        <f>O210*H210</f>
        <v>0</v>
      </c>
      <c r="Q210" s="193">
        <v>0</v>
      </c>
      <c r="R210" s="193">
        <f>Q210*H210</f>
        <v>0</v>
      </c>
      <c r="S210" s="193">
        <v>0.0075</v>
      </c>
      <c r="T210" s="194">
        <f>S210*H210</f>
        <v>0.0075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5" t="s">
        <v>202</v>
      </c>
      <c r="AT210" s="195" t="s">
        <v>128</v>
      </c>
      <c r="AU210" s="195" t="s">
        <v>133</v>
      </c>
      <c r="AY210" s="17" t="s">
        <v>125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17" t="s">
        <v>133</v>
      </c>
      <c r="BK210" s="196">
        <f>ROUND(I210*H210,2)</f>
        <v>0</v>
      </c>
      <c r="BL210" s="17" t="s">
        <v>202</v>
      </c>
      <c r="BM210" s="195" t="s">
        <v>326</v>
      </c>
    </row>
    <row r="211" spans="2:63" s="12" customFormat="1" ht="22.9" customHeight="1">
      <c r="B211" s="167"/>
      <c r="C211" s="168"/>
      <c r="D211" s="169" t="s">
        <v>72</v>
      </c>
      <c r="E211" s="181" t="s">
        <v>327</v>
      </c>
      <c r="F211" s="181" t="s">
        <v>328</v>
      </c>
      <c r="G211" s="168"/>
      <c r="H211" s="168"/>
      <c r="I211" s="171"/>
      <c r="J211" s="182">
        <f>BK211</f>
        <v>0</v>
      </c>
      <c r="K211" s="168"/>
      <c r="L211" s="173"/>
      <c r="M211" s="174"/>
      <c r="N211" s="175"/>
      <c r="O211" s="175"/>
      <c r="P211" s="176">
        <f>SUM(P212:P237)</f>
        <v>0</v>
      </c>
      <c r="Q211" s="175"/>
      <c r="R211" s="176">
        <f>SUM(R212:R237)</f>
        <v>1.2331669999999997</v>
      </c>
      <c r="S211" s="175"/>
      <c r="T211" s="177">
        <f>SUM(T212:T237)</f>
        <v>0.40094399999999997</v>
      </c>
      <c r="AR211" s="178" t="s">
        <v>133</v>
      </c>
      <c r="AT211" s="179" t="s">
        <v>72</v>
      </c>
      <c r="AU211" s="179" t="s">
        <v>81</v>
      </c>
      <c r="AY211" s="178" t="s">
        <v>125</v>
      </c>
      <c r="BK211" s="180">
        <f>SUM(BK212:BK237)</f>
        <v>0</v>
      </c>
    </row>
    <row r="212" spans="1:65" s="2" customFormat="1" ht="24.2" customHeight="1">
      <c r="A212" s="34"/>
      <c r="B212" s="35"/>
      <c r="C212" s="183" t="s">
        <v>329</v>
      </c>
      <c r="D212" s="183" t="s">
        <v>128</v>
      </c>
      <c r="E212" s="184" t="s">
        <v>330</v>
      </c>
      <c r="F212" s="185" t="s">
        <v>331</v>
      </c>
      <c r="G212" s="186" t="s">
        <v>131</v>
      </c>
      <c r="H212" s="187">
        <v>1</v>
      </c>
      <c r="I212" s="188"/>
      <c r="J212" s="189">
        <f>ROUND(I212*H212,2)</f>
        <v>0</v>
      </c>
      <c r="K212" s="190"/>
      <c r="L212" s="39"/>
      <c r="M212" s="191" t="s">
        <v>1</v>
      </c>
      <c r="N212" s="192" t="s">
        <v>39</v>
      </c>
      <c r="O212" s="71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5" t="s">
        <v>202</v>
      </c>
      <c r="AT212" s="195" t="s">
        <v>128</v>
      </c>
      <c r="AU212" s="195" t="s">
        <v>133</v>
      </c>
      <c r="AY212" s="17" t="s">
        <v>125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17" t="s">
        <v>133</v>
      </c>
      <c r="BK212" s="196">
        <f>ROUND(I212*H212,2)</f>
        <v>0</v>
      </c>
      <c r="BL212" s="17" t="s">
        <v>202</v>
      </c>
      <c r="BM212" s="195" t="s">
        <v>332</v>
      </c>
    </row>
    <row r="213" spans="2:51" s="13" customFormat="1" ht="11.25">
      <c r="B213" s="197"/>
      <c r="C213" s="198"/>
      <c r="D213" s="199" t="s">
        <v>135</v>
      </c>
      <c r="E213" s="200" t="s">
        <v>1</v>
      </c>
      <c r="F213" s="201" t="s">
        <v>333</v>
      </c>
      <c r="G213" s="198"/>
      <c r="H213" s="200" t="s">
        <v>1</v>
      </c>
      <c r="I213" s="202"/>
      <c r="J213" s="198"/>
      <c r="K213" s="198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135</v>
      </c>
      <c r="AU213" s="207" t="s">
        <v>133</v>
      </c>
      <c r="AV213" s="13" t="s">
        <v>81</v>
      </c>
      <c r="AW213" s="13" t="s">
        <v>31</v>
      </c>
      <c r="AX213" s="13" t="s">
        <v>73</v>
      </c>
      <c r="AY213" s="207" t="s">
        <v>125</v>
      </c>
    </row>
    <row r="214" spans="2:51" s="14" customFormat="1" ht="11.25">
      <c r="B214" s="208"/>
      <c r="C214" s="209"/>
      <c r="D214" s="199" t="s">
        <v>135</v>
      </c>
      <c r="E214" s="210" t="s">
        <v>1</v>
      </c>
      <c r="F214" s="211" t="s">
        <v>81</v>
      </c>
      <c r="G214" s="209"/>
      <c r="H214" s="212">
        <v>1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135</v>
      </c>
      <c r="AU214" s="218" t="s">
        <v>133</v>
      </c>
      <c r="AV214" s="14" t="s">
        <v>133</v>
      </c>
      <c r="AW214" s="14" t="s">
        <v>31</v>
      </c>
      <c r="AX214" s="14" t="s">
        <v>81</v>
      </c>
      <c r="AY214" s="218" t="s">
        <v>125</v>
      </c>
    </row>
    <row r="215" spans="1:65" s="2" customFormat="1" ht="24.2" customHeight="1">
      <c r="A215" s="34"/>
      <c r="B215" s="35"/>
      <c r="C215" s="230" t="s">
        <v>334</v>
      </c>
      <c r="D215" s="230" t="s">
        <v>214</v>
      </c>
      <c r="E215" s="231" t="s">
        <v>335</v>
      </c>
      <c r="F215" s="232" t="s">
        <v>336</v>
      </c>
      <c r="G215" s="233" t="s">
        <v>131</v>
      </c>
      <c r="H215" s="234">
        <v>1</v>
      </c>
      <c r="I215" s="235"/>
      <c r="J215" s="236">
        <f>ROUND(I215*H215,2)</f>
        <v>0</v>
      </c>
      <c r="K215" s="237"/>
      <c r="L215" s="238"/>
      <c r="M215" s="239" t="s">
        <v>1</v>
      </c>
      <c r="N215" s="240" t="s">
        <v>39</v>
      </c>
      <c r="O215" s="71"/>
      <c r="P215" s="193">
        <f>O215*H215</f>
        <v>0</v>
      </c>
      <c r="Q215" s="193">
        <v>0.02</v>
      </c>
      <c r="R215" s="193">
        <f>Q215*H215</f>
        <v>0.02</v>
      </c>
      <c r="S215" s="193">
        <v>0</v>
      </c>
      <c r="T215" s="19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5" t="s">
        <v>218</v>
      </c>
      <c r="AT215" s="195" t="s">
        <v>214</v>
      </c>
      <c r="AU215" s="195" t="s">
        <v>133</v>
      </c>
      <c r="AY215" s="17" t="s">
        <v>125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7" t="s">
        <v>133</v>
      </c>
      <c r="BK215" s="196">
        <f>ROUND(I215*H215,2)</f>
        <v>0</v>
      </c>
      <c r="BL215" s="17" t="s">
        <v>202</v>
      </c>
      <c r="BM215" s="195" t="s">
        <v>337</v>
      </c>
    </row>
    <row r="216" spans="1:65" s="2" customFormat="1" ht="21.75" customHeight="1">
      <c r="A216" s="34"/>
      <c r="B216" s="35"/>
      <c r="C216" s="183" t="s">
        <v>338</v>
      </c>
      <c r="D216" s="183" t="s">
        <v>128</v>
      </c>
      <c r="E216" s="184" t="s">
        <v>339</v>
      </c>
      <c r="F216" s="185" t="s">
        <v>340</v>
      </c>
      <c r="G216" s="186" t="s">
        <v>131</v>
      </c>
      <c r="H216" s="187">
        <v>2</v>
      </c>
      <c r="I216" s="188"/>
      <c r="J216" s="189">
        <f>ROUND(I216*H216,2)</f>
        <v>0</v>
      </c>
      <c r="K216" s="190"/>
      <c r="L216" s="39"/>
      <c r="M216" s="191" t="s">
        <v>1</v>
      </c>
      <c r="N216" s="192" t="s">
        <v>39</v>
      </c>
      <c r="O216" s="71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202</v>
      </c>
      <c r="AT216" s="195" t="s">
        <v>128</v>
      </c>
      <c r="AU216" s="195" t="s">
        <v>133</v>
      </c>
      <c r="AY216" s="17" t="s">
        <v>125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7" t="s">
        <v>133</v>
      </c>
      <c r="BK216" s="196">
        <f>ROUND(I216*H216,2)</f>
        <v>0</v>
      </c>
      <c r="BL216" s="17" t="s">
        <v>202</v>
      </c>
      <c r="BM216" s="195" t="s">
        <v>341</v>
      </c>
    </row>
    <row r="217" spans="1:65" s="2" customFormat="1" ht="16.5" customHeight="1">
      <c r="A217" s="34"/>
      <c r="B217" s="35"/>
      <c r="C217" s="230" t="s">
        <v>342</v>
      </c>
      <c r="D217" s="230" t="s">
        <v>214</v>
      </c>
      <c r="E217" s="231" t="s">
        <v>343</v>
      </c>
      <c r="F217" s="232" t="s">
        <v>344</v>
      </c>
      <c r="G217" s="233" t="s">
        <v>131</v>
      </c>
      <c r="H217" s="234">
        <v>2</v>
      </c>
      <c r="I217" s="235"/>
      <c r="J217" s="236">
        <f>ROUND(I217*H217,2)</f>
        <v>0</v>
      </c>
      <c r="K217" s="237"/>
      <c r="L217" s="238"/>
      <c r="M217" s="239" t="s">
        <v>1</v>
      </c>
      <c r="N217" s="240" t="s">
        <v>39</v>
      </c>
      <c r="O217" s="71"/>
      <c r="P217" s="193">
        <f>O217*H217</f>
        <v>0</v>
      </c>
      <c r="Q217" s="193">
        <v>0.0022</v>
      </c>
      <c r="R217" s="193">
        <f>Q217*H217</f>
        <v>0.0044</v>
      </c>
      <c r="S217" s="193">
        <v>0</v>
      </c>
      <c r="T217" s="19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5" t="s">
        <v>218</v>
      </c>
      <c r="AT217" s="195" t="s">
        <v>214</v>
      </c>
      <c r="AU217" s="195" t="s">
        <v>133</v>
      </c>
      <c r="AY217" s="17" t="s">
        <v>125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7" t="s">
        <v>133</v>
      </c>
      <c r="BK217" s="196">
        <f>ROUND(I217*H217,2)</f>
        <v>0</v>
      </c>
      <c r="BL217" s="17" t="s">
        <v>202</v>
      </c>
      <c r="BM217" s="195" t="s">
        <v>345</v>
      </c>
    </row>
    <row r="218" spans="1:65" s="2" customFormat="1" ht="24.2" customHeight="1">
      <c r="A218" s="34"/>
      <c r="B218" s="35"/>
      <c r="C218" s="183" t="s">
        <v>346</v>
      </c>
      <c r="D218" s="183" t="s">
        <v>128</v>
      </c>
      <c r="E218" s="184" t="s">
        <v>347</v>
      </c>
      <c r="F218" s="185" t="s">
        <v>348</v>
      </c>
      <c r="G218" s="186" t="s">
        <v>131</v>
      </c>
      <c r="H218" s="187">
        <v>9.456</v>
      </c>
      <c r="I218" s="188"/>
      <c r="J218" s="189">
        <f>ROUND(I218*H218,2)</f>
        <v>0</v>
      </c>
      <c r="K218" s="190"/>
      <c r="L218" s="39"/>
      <c r="M218" s="191" t="s">
        <v>1</v>
      </c>
      <c r="N218" s="192" t="s">
        <v>39</v>
      </c>
      <c r="O218" s="71"/>
      <c r="P218" s="193">
        <f>O218*H218</f>
        <v>0</v>
      </c>
      <c r="Q218" s="193">
        <v>0</v>
      </c>
      <c r="R218" s="193">
        <f>Q218*H218</f>
        <v>0</v>
      </c>
      <c r="S218" s="193">
        <v>0.024</v>
      </c>
      <c r="T218" s="194">
        <f>S218*H218</f>
        <v>0.226944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202</v>
      </c>
      <c r="AT218" s="195" t="s">
        <v>128</v>
      </c>
      <c r="AU218" s="195" t="s">
        <v>133</v>
      </c>
      <c r="AY218" s="17" t="s">
        <v>125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133</v>
      </c>
      <c r="BK218" s="196">
        <f>ROUND(I218*H218,2)</f>
        <v>0</v>
      </c>
      <c r="BL218" s="17" t="s">
        <v>202</v>
      </c>
      <c r="BM218" s="195" t="s">
        <v>349</v>
      </c>
    </row>
    <row r="219" spans="2:51" s="14" customFormat="1" ht="11.25">
      <c r="B219" s="208"/>
      <c r="C219" s="209"/>
      <c r="D219" s="199" t="s">
        <v>135</v>
      </c>
      <c r="E219" s="210" t="s">
        <v>1</v>
      </c>
      <c r="F219" s="211" t="s">
        <v>350</v>
      </c>
      <c r="G219" s="209"/>
      <c r="H219" s="212">
        <v>9.456</v>
      </c>
      <c r="I219" s="213"/>
      <c r="J219" s="209"/>
      <c r="K219" s="209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135</v>
      </c>
      <c r="AU219" s="218" t="s">
        <v>133</v>
      </c>
      <c r="AV219" s="14" t="s">
        <v>133</v>
      </c>
      <c r="AW219" s="14" t="s">
        <v>31</v>
      </c>
      <c r="AX219" s="14" t="s">
        <v>81</v>
      </c>
      <c r="AY219" s="218" t="s">
        <v>125</v>
      </c>
    </row>
    <row r="220" spans="1:65" s="2" customFormat="1" ht="24.2" customHeight="1">
      <c r="A220" s="34"/>
      <c r="B220" s="35"/>
      <c r="C220" s="183" t="s">
        <v>351</v>
      </c>
      <c r="D220" s="183" t="s">
        <v>128</v>
      </c>
      <c r="E220" s="184" t="s">
        <v>352</v>
      </c>
      <c r="F220" s="185" t="s">
        <v>353</v>
      </c>
      <c r="G220" s="186" t="s">
        <v>131</v>
      </c>
      <c r="H220" s="187">
        <v>3</v>
      </c>
      <c r="I220" s="188"/>
      <c r="J220" s="189">
        <f aca="true" t="shared" si="20" ref="J220:J231">ROUND(I220*H220,2)</f>
        <v>0</v>
      </c>
      <c r="K220" s="190"/>
      <c r="L220" s="39"/>
      <c r="M220" s="191" t="s">
        <v>1</v>
      </c>
      <c r="N220" s="192" t="s">
        <v>39</v>
      </c>
      <c r="O220" s="71"/>
      <c r="P220" s="193">
        <f aca="true" t="shared" si="21" ref="P220:P231">O220*H220</f>
        <v>0</v>
      </c>
      <c r="Q220" s="193">
        <v>0.3</v>
      </c>
      <c r="R220" s="193">
        <f aca="true" t="shared" si="22" ref="R220:R231">Q220*H220</f>
        <v>0.8999999999999999</v>
      </c>
      <c r="S220" s="193">
        <v>0</v>
      </c>
      <c r="T220" s="194">
        <f aca="true" t="shared" si="23" ref="T220:T231"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5" t="s">
        <v>202</v>
      </c>
      <c r="AT220" s="195" t="s">
        <v>128</v>
      </c>
      <c r="AU220" s="195" t="s">
        <v>133</v>
      </c>
      <c r="AY220" s="17" t="s">
        <v>125</v>
      </c>
      <c r="BE220" s="196">
        <f aca="true" t="shared" si="24" ref="BE220:BE231">IF(N220="základní",J220,0)</f>
        <v>0</v>
      </c>
      <c r="BF220" s="196">
        <f aca="true" t="shared" si="25" ref="BF220:BF231">IF(N220="snížená",J220,0)</f>
        <v>0</v>
      </c>
      <c r="BG220" s="196">
        <f aca="true" t="shared" si="26" ref="BG220:BG231">IF(N220="zákl. přenesená",J220,0)</f>
        <v>0</v>
      </c>
      <c r="BH220" s="196">
        <f aca="true" t="shared" si="27" ref="BH220:BH231">IF(N220="sníž. přenesená",J220,0)</f>
        <v>0</v>
      </c>
      <c r="BI220" s="196">
        <f aca="true" t="shared" si="28" ref="BI220:BI231">IF(N220="nulová",J220,0)</f>
        <v>0</v>
      </c>
      <c r="BJ220" s="17" t="s">
        <v>133</v>
      </c>
      <c r="BK220" s="196">
        <f aca="true" t="shared" si="29" ref="BK220:BK231">ROUND(I220*H220,2)</f>
        <v>0</v>
      </c>
      <c r="BL220" s="17" t="s">
        <v>202</v>
      </c>
      <c r="BM220" s="195" t="s">
        <v>354</v>
      </c>
    </row>
    <row r="221" spans="1:65" s="2" customFormat="1" ht="21.75" customHeight="1">
      <c r="A221" s="34"/>
      <c r="B221" s="35"/>
      <c r="C221" s="230" t="s">
        <v>355</v>
      </c>
      <c r="D221" s="230" t="s">
        <v>214</v>
      </c>
      <c r="E221" s="231" t="s">
        <v>356</v>
      </c>
      <c r="F221" s="232" t="s">
        <v>357</v>
      </c>
      <c r="G221" s="233" t="s">
        <v>131</v>
      </c>
      <c r="H221" s="234">
        <v>3</v>
      </c>
      <c r="I221" s="235"/>
      <c r="J221" s="236">
        <f t="shared" si="20"/>
        <v>0</v>
      </c>
      <c r="K221" s="237"/>
      <c r="L221" s="238"/>
      <c r="M221" s="239" t="s">
        <v>1</v>
      </c>
      <c r="N221" s="240" t="s">
        <v>39</v>
      </c>
      <c r="O221" s="71"/>
      <c r="P221" s="193">
        <f t="shared" si="21"/>
        <v>0</v>
      </c>
      <c r="Q221" s="193">
        <v>0.0151</v>
      </c>
      <c r="R221" s="193">
        <f t="shared" si="22"/>
        <v>0.0453</v>
      </c>
      <c r="S221" s="193">
        <v>0</v>
      </c>
      <c r="T221" s="194">
        <f t="shared" si="2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5" t="s">
        <v>218</v>
      </c>
      <c r="AT221" s="195" t="s">
        <v>214</v>
      </c>
      <c r="AU221" s="195" t="s">
        <v>133</v>
      </c>
      <c r="AY221" s="17" t="s">
        <v>125</v>
      </c>
      <c r="BE221" s="196">
        <f t="shared" si="24"/>
        <v>0</v>
      </c>
      <c r="BF221" s="196">
        <f t="shared" si="25"/>
        <v>0</v>
      </c>
      <c r="BG221" s="196">
        <f t="shared" si="26"/>
        <v>0</v>
      </c>
      <c r="BH221" s="196">
        <f t="shared" si="27"/>
        <v>0</v>
      </c>
      <c r="BI221" s="196">
        <f t="shared" si="28"/>
        <v>0</v>
      </c>
      <c r="BJ221" s="17" t="s">
        <v>133</v>
      </c>
      <c r="BK221" s="196">
        <f t="shared" si="29"/>
        <v>0</v>
      </c>
      <c r="BL221" s="17" t="s">
        <v>202</v>
      </c>
      <c r="BM221" s="195" t="s">
        <v>358</v>
      </c>
    </row>
    <row r="222" spans="1:65" s="2" customFormat="1" ht="24.2" customHeight="1">
      <c r="A222" s="34"/>
      <c r="B222" s="35"/>
      <c r="C222" s="183" t="s">
        <v>359</v>
      </c>
      <c r="D222" s="183" t="s">
        <v>128</v>
      </c>
      <c r="E222" s="184" t="s">
        <v>360</v>
      </c>
      <c r="F222" s="185" t="s">
        <v>361</v>
      </c>
      <c r="G222" s="186" t="s">
        <v>131</v>
      </c>
      <c r="H222" s="187">
        <v>1</v>
      </c>
      <c r="I222" s="188"/>
      <c r="J222" s="189">
        <f t="shared" si="20"/>
        <v>0</v>
      </c>
      <c r="K222" s="190"/>
      <c r="L222" s="39"/>
      <c r="M222" s="191" t="s">
        <v>1</v>
      </c>
      <c r="N222" s="192" t="s">
        <v>39</v>
      </c>
      <c r="O222" s="71"/>
      <c r="P222" s="193">
        <f t="shared" si="21"/>
        <v>0</v>
      </c>
      <c r="Q222" s="193">
        <v>0.1</v>
      </c>
      <c r="R222" s="193">
        <f t="shared" si="22"/>
        <v>0.1</v>
      </c>
      <c r="S222" s="193">
        <v>0</v>
      </c>
      <c r="T222" s="194">
        <f t="shared" si="2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5" t="s">
        <v>202</v>
      </c>
      <c r="AT222" s="195" t="s">
        <v>128</v>
      </c>
      <c r="AU222" s="195" t="s">
        <v>133</v>
      </c>
      <c r="AY222" s="17" t="s">
        <v>125</v>
      </c>
      <c r="BE222" s="196">
        <f t="shared" si="24"/>
        <v>0</v>
      </c>
      <c r="BF222" s="196">
        <f t="shared" si="25"/>
        <v>0</v>
      </c>
      <c r="BG222" s="196">
        <f t="shared" si="26"/>
        <v>0</v>
      </c>
      <c r="BH222" s="196">
        <f t="shared" si="27"/>
        <v>0</v>
      </c>
      <c r="BI222" s="196">
        <f t="shared" si="28"/>
        <v>0</v>
      </c>
      <c r="BJ222" s="17" t="s">
        <v>133</v>
      </c>
      <c r="BK222" s="196">
        <f t="shared" si="29"/>
        <v>0</v>
      </c>
      <c r="BL222" s="17" t="s">
        <v>202</v>
      </c>
      <c r="BM222" s="195" t="s">
        <v>362</v>
      </c>
    </row>
    <row r="223" spans="1:65" s="2" customFormat="1" ht="16.5" customHeight="1">
      <c r="A223" s="34"/>
      <c r="B223" s="35"/>
      <c r="C223" s="230" t="s">
        <v>363</v>
      </c>
      <c r="D223" s="230" t="s">
        <v>214</v>
      </c>
      <c r="E223" s="231" t="s">
        <v>364</v>
      </c>
      <c r="F223" s="232" t="s">
        <v>365</v>
      </c>
      <c r="G223" s="233" t="s">
        <v>131</v>
      </c>
      <c r="H223" s="234">
        <v>1</v>
      </c>
      <c r="I223" s="235"/>
      <c r="J223" s="236">
        <f t="shared" si="20"/>
        <v>0</v>
      </c>
      <c r="K223" s="237"/>
      <c r="L223" s="238"/>
      <c r="M223" s="239" t="s">
        <v>1</v>
      </c>
      <c r="N223" s="240" t="s">
        <v>39</v>
      </c>
      <c r="O223" s="71"/>
      <c r="P223" s="193">
        <f t="shared" si="21"/>
        <v>0</v>
      </c>
      <c r="Q223" s="193">
        <v>0</v>
      </c>
      <c r="R223" s="193">
        <f t="shared" si="22"/>
        <v>0</v>
      </c>
      <c r="S223" s="193">
        <v>0</v>
      </c>
      <c r="T223" s="194">
        <f t="shared" si="2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5" t="s">
        <v>218</v>
      </c>
      <c r="AT223" s="195" t="s">
        <v>214</v>
      </c>
      <c r="AU223" s="195" t="s">
        <v>133</v>
      </c>
      <c r="AY223" s="17" t="s">
        <v>125</v>
      </c>
      <c r="BE223" s="196">
        <f t="shared" si="24"/>
        <v>0</v>
      </c>
      <c r="BF223" s="196">
        <f t="shared" si="25"/>
        <v>0</v>
      </c>
      <c r="BG223" s="196">
        <f t="shared" si="26"/>
        <v>0</v>
      </c>
      <c r="BH223" s="196">
        <f t="shared" si="27"/>
        <v>0</v>
      </c>
      <c r="BI223" s="196">
        <f t="shared" si="28"/>
        <v>0</v>
      </c>
      <c r="BJ223" s="17" t="s">
        <v>133</v>
      </c>
      <c r="BK223" s="196">
        <f t="shared" si="29"/>
        <v>0</v>
      </c>
      <c r="BL223" s="17" t="s">
        <v>202</v>
      </c>
      <c r="BM223" s="195" t="s">
        <v>366</v>
      </c>
    </row>
    <row r="224" spans="1:65" s="2" customFormat="1" ht="24.2" customHeight="1">
      <c r="A224" s="34"/>
      <c r="B224" s="35"/>
      <c r="C224" s="183" t="s">
        <v>367</v>
      </c>
      <c r="D224" s="183" t="s">
        <v>128</v>
      </c>
      <c r="E224" s="184" t="s">
        <v>368</v>
      </c>
      <c r="F224" s="185" t="s">
        <v>369</v>
      </c>
      <c r="G224" s="186" t="s">
        <v>131</v>
      </c>
      <c r="H224" s="187">
        <v>4</v>
      </c>
      <c r="I224" s="188"/>
      <c r="J224" s="189">
        <f t="shared" si="20"/>
        <v>0</v>
      </c>
      <c r="K224" s="190"/>
      <c r="L224" s="39"/>
      <c r="M224" s="191" t="s">
        <v>1</v>
      </c>
      <c r="N224" s="192" t="s">
        <v>39</v>
      </c>
      <c r="O224" s="71"/>
      <c r="P224" s="193">
        <f t="shared" si="21"/>
        <v>0</v>
      </c>
      <c r="Q224" s="193">
        <v>0</v>
      </c>
      <c r="R224" s="193">
        <f t="shared" si="22"/>
        <v>0</v>
      </c>
      <c r="S224" s="193">
        <v>0</v>
      </c>
      <c r="T224" s="194">
        <f t="shared" si="2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5" t="s">
        <v>202</v>
      </c>
      <c r="AT224" s="195" t="s">
        <v>128</v>
      </c>
      <c r="AU224" s="195" t="s">
        <v>133</v>
      </c>
      <c r="AY224" s="17" t="s">
        <v>125</v>
      </c>
      <c r="BE224" s="196">
        <f t="shared" si="24"/>
        <v>0</v>
      </c>
      <c r="BF224" s="196">
        <f t="shared" si="25"/>
        <v>0</v>
      </c>
      <c r="BG224" s="196">
        <f t="shared" si="26"/>
        <v>0</v>
      </c>
      <c r="BH224" s="196">
        <f t="shared" si="27"/>
        <v>0</v>
      </c>
      <c r="BI224" s="196">
        <f t="shared" si="28"/>
        <v>0</v>
      </c>
      <c r="BJ224" s="17" t="s">
        <v>133</v>
      </c>
      <c r="BK224" s="196">
        <f t="shared" si="29"/>
        <v>0</v>
      </c>
      <c r="BL224" s="17" t="s">
        <v>202</v>
      </c>
      <c r="BM224" s="195" t="s">
        <v>370</v>
      </c>
    </row>
    <row r="225" spans="1:65" s="2" customFormat="1" ht="21.75" customHeight="1">
      <c r="A225" s="34"/>
      <c r="B225" s="35"/>
      <c r="C225" s="230" t="s">
        <v>371</v>
      </c>
      <c r="D225" s="230" t="s">
        <v>214</v>
      </c>
      <c r="E225" s="231" t="s">
        <v>372</v>
      </c>
      <c r="F225" s="232" t="s">
        <v>373</v>
      </c>
      <c r="G225" s="233" t="s">
        <v>131</v>
      </c>
      <c r="H225" s="234">
        <v>1</v>
      </c>
      <c r="I225" s="235"/>
      <c r="J225" s="236">
        <f t="shared" si="20"/>
        <v>0</v>
      </c>
      <c r="K225" s="237"/>
      <c r="L225" s="238"/>
      <c r="M225" s="239" t="s">
        <v>1</v>
      </c>
      <c r="N225" s="240" t="s">
        <v>39</v>
      </c>
      <c r="O225" s="71"/>
      <c r="P225" s="193">
        <f t="shared" si="21"/>
        <v>0</v>
      </c>
      <c r="Q225" s="193">
        <v>0.02554</v>
      </c>
      <c r="R225" s="193">
        <f t="shared" si="22"/>
        <v>0.02554</v>
      </c>
      <c r="S225" s="193">
        <v>0</v>
      </c>
      <c r="T225" s="194">
        <f t="shared" si="2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218</v>
      </c>
      <c r="AT225" s="195" t="s">
        <v>214</v>
      </c>
      <c r="AU225" s="195" t="s">
        <v>133</v>
      </c>
      <c r="AY225" s="17" t="s">
        <v>125</v>
      </c>
      <c r="BE225" s="196">
        <f t="shared" si="24"/>
        <v>0</v>
      </c>
      <c r="BF225" s="196">
        <f t="shared" si="25"/>
        <v>0</v>
      </c>
      <c r="BG225" s="196">
        <f t="shared" si="26"/>
        <v>0</v>
      </c>
      <c r="BH225" s="196">
        <f t="shared" si="27"/>
        <v>0</v>
      </c>
      <c r="BI225" s="196">
        <f t="shared" si="28"/>
        <v>0</v>
      </c>
      <c r="BJ225" s="17" t="s">
        <v>133</v>
      </c>
      <c r="BK225" s="196">
        <f t="shared" si="29"/>
        <v>0</v>
      </c>
      <c r="BL225" s="17" t="s">
        <v>202</v>
      </c>
      <c r="BM225" s="195" t="s">
        <v>374</v>
      </c>
    </row>
    <row r="226" spans="1:65" s="2" customFormat="1" ht="16.5" customHeight="1">
      <c r="A226" s="34"/>
      <c r="B226" s="35"/>
      <c r="C226" s="230" t="s">
        <v>375</v>
      </c>
      <c r="D226" s="230" t="s">
        <v>214</v>
      </c>
      <c r="E226" s="231" t="s">
        <v>376</v>
      </c>
      <c r="F226" s="232" t="s">
        <v>377</v>
      </c>
      <c r="G226" s="233" t="s">
        <v>131</v>
      </c>
      <c r="H226" s="234">
        <v>3</v>
      </c>
      <c r="I226" s="235"/>
      <c r="J226" s="236">
        <f t="shared" si="20"/>
        <v>0</v>
      </c>
      <c r="K226" s="237"/>
      <c r="L226" s="238"/>
      <c r="M226" s="239" t="s">
        <v>1</v>
      </c>
      <c r="N226" s="240" t="s">
        <v>39</v>
      </c>
      <c r="O226" s="71"/>
      <c r="P226" s="193">
        <f t="shared" si="21"/>
        <v>0</v>
      </c>
      <c r="Q226" s="193">
        <v>0.02111</v>
      </c>
      <c r="R226" s="193">
        <f t="shared" si="22"/>
        <v>0.06333</v>
      </c>
      <c r="S226" s="193">
        <v>0</v>
      </c>
      <c r="T226" s="194">
        <f t="shared" si="2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218</v>
      </c>
      <c r="AT226" s="195" t="s">
        <v>214</v>
      </c>
      <c r="AU226" s="195" t="s">
        <v>133</v>
      </c>
      <c r="AY226" s="17" t="s">
        <v>125</v>
      </c>
      <c r="BE226" s="196">
        <f t="shared" si="24"/>
        <v>0</v>
      </c>
      <c r="BF226" s="196">
        <f t="shared" si="25"/>
        <v>0</v>
      </c>
      <c r="BG226" s="196">
        <f t="shared" si="26"/>
        <v>0</v>
      </c>
      <c r="BH226" s="196">
        <f t="shared" si="27"/>
        <v>0</v>
      </c>
      <c r="BI226" s="196">
        <f t="shared" si="28"/>
        <v>0</v>
      </c>
      <c r="BJ226" s="17" t="s">
        <v>133</v>
      </c>
      <c r="BK226" s="196">
        <f t="shared" si="29"/>
        <v>0</v>
      </c>
      <c r="BL226" s="17" t="s">
        <v>202</v>
      </c>
      <c r="BM226" s="195" t="s">
        <v>378</v>
      </c>
    </row>
    <row r="227" spans="1:65" s="2" customFormat="1" ht="24.2" customHeight="1">
      <c r="A227" s="34"/>
      <c r="B227" s="35"/>
      <c r="C227" s="183" t="s">
        <v>379</v>
      </c>
      <c r="D227" s="183" t="s">
        <v>128</v>
      </c>
      <c r="E227" s="184" t="s">
        <v>380</v>
      </c>
      <c r="F227" s="185" t="s">
        <v>381</v>
      </c>
      <c r="G227" s="186" t="s">
        <v>131</v>
      </c>
      <c r="H227" s="187">
        <v>1</v>
      </c>
      <c r="I227" s="188"/>
      <c r="J227" s="189">
        <f t="shared" si="20"/>
        <v>0</v>
      </c>
      <c r="K227" s="190"/>
      <c r="L227" s="39"/>
      <c r="M227" s="191" t="s">
        <v>1</v>
      </c>
      <c r="N227" s="192" t="s">
        <v>39</v>
      </c>
      <c r="O227" s="71"/>
      <c r="P227" s="193">
        <f t="shared" si="21"/>
        <v>0</v>
      </c>
      <c r="Q227" s="193">
        <v>0</v>
      </c>
      <c r="R227" s="193">
        <f t="shared" si="22"/>
        <v>0</v>
      </c>
      <c r="S227" s="193">
        <v>0</v>
      </c>
      <c r="T227" s="194">
        <f t="shared" si="2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5" t="s">
        <v>202</v>
      </c>
      <c r="AT227" s="195" t="s">
        <v>128</v>
      </c>
      <c r="AU227" s="195" t="s">
        <v>133</v>
      </c>
      <c r="AY227" s="17" t="s">
        <v>125</v>
      </c>
      <c r="BE227" s="196">
        <f t="shared" si="24"/>
        <v>0</v>
      </c>
      <c r="BF227" s="196">
        <f t="shared" si="25"/>
        <v>0</v>
      </c>
      <c r="BG227" s="196">
        <f t="shared" si="26"/>
        <v>0</v>
      </c>
      <c r="BH227" s="196">
        <f t="shared" si="27"/>
        <v>0</v>
      </c>
      <c r="BI227" s="196">
        <f t="shared" si="28"/>
        <v>0</v>
      </c>
      <c r="BJ227" s="17" t="s">
        <v>133</v>
      </c>
      <c r="BK227" s="196">
        <f t="shared" si="29"/>
        <v>0</v>
      </c>
      <c r="BL227" s="17" t="s">
        <v>202</v>
      </c>
      <c r="BM227" s="195" t="s">
        <v>382</v>
      </c>
    </row>
    <row r="228" spans="1:65" s="2" customFormat="1" ht="24.2" customHeight="1">
      <c r="A228" s="34"/>
      <c r="B228" s="35"/>
      <c r="C228" s="230" t="s">
        <v>383</v>
      </c>
      <c r="D228" s="230" t="s">
        <v>214</v>
      </c>
      <c r="E228" s="231" t="s">
        <v>384</v>
      </c>
      <c r="F228" s="232" t="s">
        <v>385</v>
      </c>
      <c r="G228" s="233" t="s">
        <v>142</v>
      </c>
      <c r="H228" s="234">
        <v>2</v>
      </c>
      <c r="I228" s="235"/>
      <c r="J228" s="236">
        <f t="shared" si="20"/>
        <v>0</v>
      </c>
      <c r="K228" s="237"/>
      <c r="L228" s="238"/>
      <c r="M228" s="239" t="s">
        <v>1</v>
      </c>
      <c r="N228" s="240" t="s">
        <v>39</v>
      </c>
      <c r="O228" s="71"/>
      <c r="P228" s="193">
        <f t="shared" si="21"/>
        <v>0</v>
      </c>
      <c r="Q228" s="193">
        <v>0.0342</v>
      </c>
      <c r="R228" s="193">
        <f t="shared" si="22"/>
        <v>0.0684</v>
      </c>
      <c r="S228" s="193">
        <v>0</v>
      </c>
      <c r="T228" s="194">
        <f t="shared" si="2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218</v>
      </c>
      <c r="AT228" s="195" t="s">
        <v>214</v>
      </c>
      <c r="AU228" s="195" t="s">
        <v>133</v>
      </c>
      <c r="AY228" s="17" t="s">
        <v>125</v>
      </c>
      <c r="BE228" s="196">
        <f t="shared" si="24"/>
        <v>0</v>
      </c>
      <c r="BF228" s="196">
        <f t="shared" si="25"/>
        <v>0</v>
      </c>
      <c r="BG228" s="196">
        <f t="shared" si="26"/>
        <v>0</v>
      </c>
      <c r="BH228" s="196">
        <f t="shared" si="27"/>
        <v>0</v>
      </c>
      <c r="BI228" s="196">
        <f t="shared" si="28"/>
        <v>0</v>
      </c>
      <c r="BJ228" s="17" t="s">
        <v>133</v>
      </c>
      <c r="BK228" s="196">
        <f t="shared" si="29"/>
        <v>0</v>
      </c>
      <c r="BL228" s="17" t="s">
        <v>202</v>
      </c>
      <c r="BM228" s="195" t="s">
        <v>386</v>
      </c>
    </row>
    <row r="229" spans="1:65" s="2" customFormat="1" ht="24.2" customHeight="1">
      <c r="A229" s="34"/>
      <c r="B229" s="35"/>
      <c r="C229" s="183" t="s">
        <v>387</v>
      </c>
      <c r="D229" s="183" t="s">
        <v>128</v>
      </c>
      <c r="E229" s="184" t="s">
        <v>388</v>
      </c>
      <c r="F229" s="185" t="s">
        <v>389</v>
      </c>
      <c r="G229" s="186" t="s">
        <v>131</v>
      </c>
      <c r="H229" s="187">
        <v>1</v>
      </c>
      <c r="I229" s="188"/>
      <c r="J229" s="189">
        <f t="shared" si="20"/>
        <v>0</v>
      </c>
      <c r="K229" s="190"/>
      <c r="L229" s="39"/>
      <c r="M229" s="191" t="s">
        <v>1</v>
      </c>
      <c r="N229" s="192" t="s">
        <v>39</v>
      </c>
      <c r="O229" s="71"/>
      <c r="P229" s="193">
        <f t="shared" si="21"/>
        <v>0</v>
      </c>
      <c r="Q229" s="193">
        <v>8E-05</v>
      </c>
      <c r="R229" s="193">
        <f t="shared" si="22"/>
        <v>8E-05</v>
      </c>
      <c r="S229" s="193">
        <v>0</v>
      </c>
      <c r="T229" s="194">
        <f t="shared" si="2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5" t="s">
        <v>202</v>
      </c>
      <c r="AT229" s="195" t="s">
        <v>128</v>
      </c>
      <c r="AU229" s="195" t="s">
        <v>133</v>
      </c>
      <c r="AY229" s="17" t="s">
        <v>125</v>
      </c>
      <c r="BE229" s="196">
        <f t="shared" si="24"/>
        <v>0</v>
      </c>
      <c r="BF229" s="196">
        <f t="shared" si="25"/>
        <v>0</v>
      </c>
      <c r="BG229" s="196">
        <f t="shared" si="26"/>
        <v>0</v>
      </c>
      <c r="BH229" s="196">
        <f t="shared" si="27"/>
        <v>0</v>
      </c>
      <c r="BI229" s="196">
        <f t="shared" si="28"/>
        <v>0</v>
      </c>
      <c r="BJ229" s="17" t="s">
        <v>133</v>
      </c>
      <c r="BK229" s="196">
        <f t="shared" si="29"/>
        <v>0</v>
      </c>
      <c r="BL229" s="17" t="s">
        <v>202</v>
      </c>
      <c r="BM229" s="195" t="s">
        <v>390</v>
      </c>
    </row>
    <row r="230" spans="1:65" s="2" customFormat="1" ht="21.75" customHeight="1">
      <c r="A230" s="34"/>
      <c r="B230" s="35"/>
      <c r="C230" s="230" t="s">
        <v>391</v>
      </c>
      <c r="D230" s="230" t="s">
        <v>214</v>
      </c>
      <c r="E230" s="231" t="s">
        <v>392</v>
      </c>
      <c r="F230" s="232" t="s">
        <v>393</v>
      </c>
      <c r="G230" s="233" t="s">
        <v>131</v>
      </c>
      <c r="H230" s="234">
        <v>1</v>
      </c>
      <c r="I230" s="235"/>
      <c r="J230" s="236">
        <f t="shared" si="20"/>
        <v>0</v>
      </c>
      <c r="K230" s="237"/>
      <c r="L230" s="238"/>
      <c r="M230" s="239" t="s">
        <v>1</v>
      </c>
      <c r="N230" s="240" t="s">
        <v>39</v>
      </c>
      <c r="O230" s="71"/>
      <c r="P230" s="193">
        <f t="shared" si="21"/>
        <v>0</v>
      </c>
      <c r="Q230" s="193">
        <v>0.0045</v>
      </c>
      <c r="R230" s="193">
        <f t="shared" si="22"/>
        <v>0.0045</v>
      </c>
      <c r="S230" s="193">
        <v>0</v>
      </c>
      <c r="T230" s="194">
        <f t="shared" si="2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5" t="s">
        <v>218</v>
      </c>
      <c r="AT230" s="195" t="s">
        <v>214</v>
      </c>
      <c r="AU230" s="195" t="s">
        <v>133</v>
      </c>
      <c r="AY230" s="17" t="s">
        <v>125</v>
      </c>
      <c r="BE230" s="196">
        <f t="shared" si="24"/>
        <v>0</v>
      </c>
      <c r="BF230" s="196">
        <f t="shared" si="25"/>
        <v>0</v>
      </c>
      <c r="BG230" s="196">
        <f t="shared" si="26"/>
        <v>0</v>
      </c>
      <c r="BH230" s="196">
        <f t="shared" si="27"/>
        <v>0</v>
      </c>
      <c r="BI230" s="196">
        <f t="shared" si="28"/>
        <v>0</v>
      </c>
      <c r="BJ230" s="17" t="s">
        <v>133</v>
      </c>
      <c r="BK230" s="196">
        <f t="shared" si="29"/>
        <v>0</v>
      </c>
      <c r="BL230" s="17" t="s">
        <v>202</v>
      </c>
      <c r="BM230" s="195" t="s">
        <v>394</v>
      </c>
    </row>
    <row r="231" spans="1:65" s="2" customFormat="1" ht="24.2" customHeight="1">
      <c r="A231" s="34"/>
      <c r="B231" s="35"/>
      <c r="C231" s="183" t="s">
        <v>395</v>
      </c>
      <c r="D231" s="183" t="s">
        <v>128</v>
      </c>
      <c r="E231" s="184" t="s">
        <v>396</v>
      </c>
      <c r="F231" s="185" t="s">
        <v>397</v>
      </c>
      <c r="G231" s="186" t="s">
        <v>217</v>
      </c>
      <c r="H231" s="187">
        <v>2.45</v>
      </c>
      <c r="I231" s="188"/>
      <c r="J231" s="189">
        <f t="shared" si="20"/>
        <v>0</v>
      </c>
      <c r="K231" s="190"/>
      <c r="L231" s="39"/>
      <c r="M231" s="191" t="s">
        <v>1</v>
      </c>
      <c r="N231" s="192" t="s">
        <v>39</v>
      </c>
      <c r="O231" s="71"/>
      <c r="P231" s="193">
        <f t="shared" si="21"/>
        <v>0</v>
      </c>
      <c r="Q231" s="193">
        <v>0</v>
      </c>
      <c r="R231" s="193">
        <f t="shared" si="22"/>
        <v>0</v>
      </c>
      <c r="S231" s="193">
        <v>0</v>
      </c>
      <c r="T231" s="194">
        <f t="shared" si="2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5" t="s">
        <v>202</v>
      </c>
      <c r="AT231" s="195" t="s">
        <v>128</v>
      </c>
      <c r="AU231" s="195" t="s">
        <v>133</v>
      </c>
      <c r="AY231" s="17" t="s">
        <v>125</v>
      </c>
      <c r="BE231" s="196">
        <f t="shared" si="24"/>
        <v>0</v>
      </c>
      <c r="BF231" s="196">
        <f t="shared" si="25"/>
        <v>0</v>
      </c>
      <c r="BG231" s="196">
        <f t="shared" si="26"/>
        <v>0</v>
      </c>
      <c r="BH231" s="196">
        <f t="shared" si="27"/>
        <v>0</v>
      </c>
      <c r="BI231" s="196">
        <f t="shared" si="28"/>
        <v>0</v>
      </c>
      <c r="BJ231" s="17" t="s">
        <v>133</v>
      </c>
      <c r="BK231" s="196">
        <f t="shared" si="29"/>
        <v>0</v>
      </c>
      <c r="BL231" s="17" t="s">
        <v>202</v>
      </c>
      <c r="BM231" s="195" t="s">
        <v>398</v>
      </c>
    </row>
    <row r="232" spans="2:51" s="14" customFormat="1" ht="11.25">
      <c r="B232" s="208"/>
      <c r="C232" s="209"/>
      <c r="D232" s="199" t="s">
        <v>135</v>
      </c>
      <c r="E232" s="210" t="s">
        <v>1</v>
      </c>
      <c r="F232" s="211" t="s">
        <v>399</v>
      </c>
      <c r="G232" s="209"/>
      <c r="H232" s="212">
        <v>2.45</v>
      </c>
      <c r="I232" s="213"/>
      <c r="J232" s="209"/>
      <c r="K232" s="209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135</v>
      </c>
      <c r="AU232" s="218" t="s">
        <v>133</v>
      </c>
      <c r="AV232" s="14" t="s">
        <v>133</v>
      </c>
      <c r="AW232" s="14" t="s">
        <v>31</v>
      </c>
      <c r="AX232" s="14" t="s">
        <v>81</v>
      </c>
      <c r="AY232" s="218" t="s">
        <v>125</v>
      </c>
    </row>
    <row r="233" spans="1:65" s="2" customFormat="1" ht="16.5" customHeight="1">
      <c r="A233" s="34"/>
      <c r="B233" s="35"/>
      <c r="C233" s="230" t="s">
        <v>400</v>
      </c>
      <c r="D233" s="230" t="s">
        <v>214</v>
      </c>
      <c r="E233" s="231" t="s">
        <v>401</v>
      </c>
      <c r="F233" s="232" t="s">
        <v>402</v>
      </c>
      <c r="G233" s="233" t="s">
        <v>217</v>
      </c>
      <c r="H233" s="234">
        <v>2.695</v>
      </c>
      <c r="I233" s="235"/>
      <c r="J233" s="236">
        <f>ROUND(I233*H233,2)</f>
        <v>0</v>
      </c>
      <c r="K233" s="237"/>
      <c r="L233" s="238"/>
      <c r="M233" s="239" t="s">
        <v>1</v>
      </c>
      <c r="N233" s="240" t="s">
        <v>39</v>
      </c>
      <c r="O233" s="71"/>
      <c r="P233" s="193">
        <f>O233*H233</f>
        <v>0</v>
      </c>
      <c r="Q233" s="193">
        <v>0.0006</v>
      </c>
      <c r="R233" s="193">
        <f>Q233*H233</f>
        <v>0.0016169999999999997</v>
      </c>
      <c r="S233" s="193">
        <v>0</v>
      </c>
      <c r="T233" s="194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5" t="s">
        <v>218</v>
      </c>
      <c r="AT233" s="195" t="s">
        <v>214</v>
      </c>
      <c r="AU233" s="195" t="s">
        <v>133</v>
      </c>
      <c r="AY233" s="17" t="s">
        <v>125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7" t="s">
        <v>133</v>
      </c>
      <c r="BK233" s="196">
        <f>ROUND(I233*H233,2)</f>
        <v>0</v>
      </c>
      <c r="BL233" s="17" t="s">
        <v>202</v>
      </c>
      <c r="BM233" s="195" t="s">
        <v>403</v>
      </c>
    </row>
    <row r="234" spans="2:51" s="14" customFormat="1" ht="11.25">
      <c r="B234" s="208"/>
      <c r="C234" s="209"/>
      <c r="D234" s="199" t="s">
        <v>135</v>
      </c>
      <c r="E234" s="209"/>
      <c r="F234" s="211" t="s">
        <v>404</v>
      </c>
      <c r="G234" s="209"/>
      <c r="H234" s="212">
        <v>2.695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135</v>
      </c>
      <c r="AU234" s="218" t="s">
        <v>133</v>
      </c>
      <c r="AV234" s="14" t="s">
        <v>133</v>
      </c>
      <c r="AW234" s="14" t="s">
        <v>4</v>
      </c>
      <c r="AX234" s="14" t="s">
        <v>81</v>
      </c>
      <c r="AY234" s="218" t="s">
        <v>125</v>
      </c>
    </row>
    <row r="235" spans="1:65" s="2" customFormat="1" ht="24.2" customHeight="1">
      <c r="A235" s="34"/>
      <c r="B235" s="35"/>
      <c r="C235" s="183" t="s">
        <v>405</v>
      </c>
      <c r="D235" s="183" t="s">
        <v>128</v>
      </c>
      <c r="E235" s="184" t="s">
        <v>406</v>
      </c>
      <c r="F235" s="185" t="s">
        <v>407</v>
      </c>
      <c r="G235" s="186" t="s">
        <v>131</v>
      </c>
      <c r="H235" s="187">
        <v>1</v>
      </c>
      <c r="I235" s="188"/>
      <c r="J235" s="189">
        <f>ROUND(I235*H235,2)</f>
        <v>0</v>
      </c>
      <c r="K235" s="190"/>
      <c r="L235" s="39"/>
      <c r="M235" s="191" t="s">
        <v>1</v>
      </c>
      <c r="N235" s="192" t="s">
        <v>39</v>
      </c>
      <c r="O235" s="71"/>
      <c r="P235" s="193">
        <f>O235*H235</f>
        <v>0</v>
      </c>
      <c r="Q235" s="193">
        <v>0</v>
      </c>
      <c r="R235" s="193">
        <f>Q235*H235</f>
        <v>0</v>
      </c>
      <c r="S235" s="193">
        <v>0.174</v>
      </c>
      <c r="T235" s="194">
        <f>S235*H235</f>
        <v>0.174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5" t="s">
        <v>202</v>
      </c>
      <c r="AT235" s="195" t="s">
        <v>128</v>
      </c>
      <c r="AU235" s="195" t="s">
        <v>133</v>
      </c>
      <c r="AY235" s="17" t="s">
        <v>125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7" t="s">
        <v>133</v>
      </c>
      <c r="BK235" s="196">
        <f>ROUND(I235*H235,2)</f>
        <v>0</v>
      </c>
      <c r="BL235" s="17" t="s">
        <v>202</v>
      </c>
      <c r="BM235" s="195" t="s">
        <v>408</v>
      </c>
    </row>
    <row r="236" spans="1:65" s="2" customFormat="1" ht="33" customHeight="1">
      <c r="A236" s="34"/>
      <c r="B236" s="35"/>
      <c r="C236" s="183" t="s">
        <v>409</v>
      </c>
      <c r="D236" s="183" t="s">
        <v>128</v>
      </c>
      <c r="E236" s="184" t="s">
        <v>410</v>
      </c>
      <c r="F236" s="185" t="s">
        <v>411</v>
      </c>
      <c r="G236" s="186" t="s">
        <v>169</v>
      </c>
      <c r="H236" s="187">
        <v>1.233</v>
      </c>
      <c r="I236" s="188"/>
      <c r="J236" s="189">
        <f>ROUND(I236*H236,2)</f>
        <v>0</v>
      </c>
      <c r="K236" s="190"/>
      <c r="L236" s="39"/>
      <c r="M236" s="191" t="s">
        <v>1</v>
      </c>
      <c r="N236" s="192" t="s">
        <v>39</v>
      </c>
      <c r="O236" s="71"/>
      <c r="P236" s="193">
        <f>O236*H236</f>
        <v>0</v>
      </c>
      <c r="Q236" s="193">
        <v>0</v>
      </c>
      <c r="R236" s="193">
        <f>Q236*H236</f>
        <v>0</v>
      </c>
      <c r="S236" s="193">
        <v>0</v>
      </c>
      <c r="T236" s="19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5" t="s">
        <v>202</v>
      </c>
      <c r="AT236" s="195" t="s">
        <v>128</v>
      </c>
      <c r="AU236" s="195" t="s">
        <v>133</v>
      </c>
      <c r="AY236" s="17" t="s">
        <v>125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7" t="s">
        <v>133</v>
      </c>
      <c r="BK236" s="196">
        <f>ROUND(I236*H236,2)</f>
        <v>0</v>
      </c>
      <c r="BL236" s="17" t="s">
        <v>202</v>
      </c>
      <c r="BM236" s="195" t="s">
        <v>412</v>
      </c>
    </row>
    <row r="237" spans="1:65" s="2" customFormat="1" ht="24.2" customHeight="1">
      <c r="A237" s="34"/>
      <c r="B237" s="35"/>
      <c r="C237" s="183" t="s">
        <v>413</v>
      </c>
      <c r="D237" s="183" t="s">
        <v>128</v>
      </c>
      <c r="E237" s="184" t="s">
        <v>414</v>
      </c>
      <c r="F237" s="185" t="s">
        <v>415</v>
      </c>
      <c r="G237" s="186" t="s">
        <v>169</v>
      </c>
      <c r="H237" s="187">
        <v>1.233</v>
      </c>
      <c r="I237" s="188"/>
      <c r="J237" s="189">
        <f>ROUND(I237*H237,2)</f>
        <v>0</v>
      </c>
      <c r="K237" s="190"/>
      <c r="L237" s="39"/>
      <c r="M237" s="191" t="s">
        <v>1</v>
      </c>
      <c r="N237" s="192" t="s">
        <v>39</v>
      </c>
      <c r="O237" s="71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5" t="s">
        <v>202</v>
      </c>
      <c r="AT237" s="195" t="s">
        <v>128</v>
      </c>
      <c r="AU237" s="195" t="s">
        <v>133</v>
      </c>
      <c r="AY237" s="17" t="s">
        <v>125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7" t="s">
        <v>133</v>
      </c>
      <c r="BK237" s="196">
        <f>ROUND(I237*H237,2)</f>
        <v>0</v>
      </c>
      <c r="BL237" s="17" t="s">
        <v>202</v>
      </c>
      <c r="BM237" s="195" t="s">
        <v>416</v>
      </c>
    </row>
    <row r="238" spans="2:63" s="12" customFormat="1" ht="22.9" customHeight="1">
      <c r="B238" s="167"/>
      <c r="C238" s="168"/>
      <c r="D238" s="169" t="s">
        <v>72</v>
      </c>
      <c r="E238" s="181" t="s">
        <v>417</v>
      </c>
      <c r="F238" s="181" t="s">
        <v>418</v>
      </c>
      <c r="G238" s="168"/>
      <c r="H238" s="168"/>
      <c r="I238" s="171"/>
      <c r="J238" s="182">
        <f>BK238</f>
        <v>0</v>
      </c>
      <c r="K238" s="168"/>
      <c r="L238" s="173"/>
      <c r="M238" s="174"/>
      <c r="N238" s="175"/>
      <c r="O238" s="175"/>
      <c r="P238" s="176">
        <f>SUM(P239:P264)</f>
        <v>0</v>
      </c>
      <c r="Q238" s="175"/>
      <c r="R238" s="176">
        <f>SUM(R239:R264)</f>
        <v>0.07616999999999999</v>
      </c>
      <c r="S238" s="175"/>
      <c r="T238" s="177">
        <f>SUM(T239:T264)</f>
        <v>0.075555</v>
      </c>
      <c r="AR238" s="178" t="s">
        <v>133</v>
      </c>
      <c r="AT238" s="179" t="s">
        <v>72</v>
      </c>
      <c r="AU238" s="179" t="s">
        <v>81</v>
      </c>
      <c r="AY238" s="178" t="s">
        <v>125</v>
      </c>
      <c r="BK238" s="180">
        <f>SUM(BK239:BK264)</f>
        <v>0</v>
      </c>
    </row>
    <row r="239" spans="1:65" s="2" customFormat="1" ht="24.2" customHeight="1">
      <c r="A239" s="34"/>
      <c r="B239" s="35"/>
      <c r="C239" s="183" t="s">
        <v>419</v>
      </c>
      <c r="D239" s="183" t="s">
        <v>128</v>
      </c>
      <c r="E239" s="184" t="s">
        <v>420</v>
      </c>
      <c r="F239" s="185" t="s">
        <v>421</v>
      </c>
      <c r="G239" s="186" t="s">
        <v>142</v>
      </c>
      <c r="H239" s="187">
        <v>27.27</v>
      </c>
      <c r="I239" s="188"/>
      <c r="J239" s="189">
        <f>ROUND(I239*H239,2)</f>
        <v>0</v>
      </c>
      <c r="K239" s="190"/>
      <c r="L239" s="39"/>
      <c r="M239" s="191" t="s">
        <v>1</v>
      </c>
      <c r="N239" s="192" t="s">
        <v>39</v>
      </c>
      <c r="O239" s="71"/>
      <c r="P239" s="193">
        <f>O239*H239</f>
        <v>0</v>
      </c>
      <c r="Q239" s="193">
        <v>0</v>
      </c>
      <c r="R239" s="193">
        <f>Q239*H239</f>
        <v>0</v>
      </c>
      <c r="S239" s="193">
        <v>0</v>
      </c>
      <c r="T239" s="194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5" t="s">
        <v>132</v>
      </c>
      <c r="AT239" s="195" t="s">
        <v>128</v>
      </c>
      <c r="AU239" s="195" t="s">
        <v>133</v>
      </c>
      <c r="AY239" s="17" t="s">
        <v>125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17" t="s">
        <v>133</v>
      </c>
      <c r="BK239" s="196">
        <f>ROUND(I239*H239,2)</f>
        <v>0</v>
      </c>
      <c r="BL239" s="17" t="s">
        <v>132</v>
      </c>
      <c r="BM239" s="195" t="s">
        <v>422</v>
      </c>
    </row>
    <row r="240" spans="1:65" s="2" customFormat="1" ht="24.2" customHeight="1">
      <c r="A240" s="34"/>
      <c r="B240" s="35"/>
      <c r="C240" s="183" t="s">
        <v>423</v>
      </c>
      <c r="D240" s="183" t="s">
        <v>128</v>
      </c>
      <c r="E240" s="184" t="s">
        <v>424</v>
      </c>
      <c r="F240" s="185" t="s">
        <v>425</v>
      </c>
      <c r="G240" s="186" t="s">
        <v>142</v>
      </c>
      <c r="H240" s="187">
        <v>27.27</v>
      </c>
      <c r="I240" s="188"/>
      <c r="J240" s="189">
        <f>ROUND(I240*H240,2)</f>
        <v>0</v>
      </c>
      <c r="K240" s="190"/>
      <c r="L240" s="39"/>
      <c r="M240" s="191" t="s">
        <v>1</v>
      </c>
      <c r="N240" s="192" t="s">
        <v>39</v>
      </c>
      <c r="O240" s="71"/>
      <c r="P240" s="193">
        <f>O240*H240</f>
        <v>0</v>
      </c>
      <c r="Q240" s="193">
        <v>0</v>
      </c>
      <c r="R240" s="193">
        <f>Q240*H240</f>
        <v>0</v>
      </c>
      <c r="S240" s="193">
        <v>0</v>
      </c>
      <c r="T240" s="194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5" t="s">
        <v>202</v>
      </c>
      <c r="AT240" s="195" t="s">
        <v>128</v>
      </c>
      <c r="AU240" s="195" t="s">
        <v>133</v>
      </c>
      <c r="AY240" s="17" t="s">
        <v>125</v>
      </c>
      <c r="BE240" s="196">
        <f>IF(N240="základní",J240,0)</f>
        <v>0</v>
      </c>
      <c r="BF240" s="196">
        <f>IF(N240="snížená",J240,0)</f>
        <v>0</v>
      </c>
      <c r="BG240" s="196">
        <f>IF(N240="zákl. přenesená",J240,0)</f>
        <v>0</v>
      </c>
      <c r="BH240" s="196">
        <f>IF(N240="sníž. přenesená",J240,0)</f>
        <v>0</v>
      </c>
      <c r="BI240" s="196">
        <f>IF(N240="nulová",J240,0)</f>
        <v>0</v>
      </c>
      <c r="BJ240" s="17" t="s">
        <v>133</v>
      </c>
      <c r="BK240" s="196">
        <f>ROUND(I240*H240,2)</f>
        <v>0</v>
      </c>
      <c r="BL240" s="17" t="s">
        <v>202</v>
      </c>
      <c r="BM240" s="195" t="s">
        <v>426</v>
      </c>
    </row>
    <row r="241" spans="1:65" s="2" customFormat="1" ht="16.5" customHeight="1">
      <c r="A241" s="34"/>
      <c r="B241" s="35"/>
      <c r="C241" s="183" t="s">
        <v>427</v>
      </c>
      <c r="D241" s="183" t="s">
        <v>128</v>
      </c>
      <c r="E241" s="184" t="s">
        <v>428</v>
      </c>
      <c r="F241" s="185" t="s">
        <v>429</v>
      </c>
      <c r="G241" s="186" t="s">
        <v>142</v>
      </c>
      <c r="H241" s="187">
        <v>27.27</v>
      </c>
      <c r="I241" s="188"/>
      <c r="J241" s="189">
        <f>ROUND(I241*H241,2)</f>
        <v>0</v>
      </c>
      <c r="K241" s="190"/>
      <c r="L241" s="39"/>
      <c r="M241" s="191" t="s">
        <v>1</v>
      </c>
      <c r="N241" s="192" t="s">
        <v>39</v>
      </c>
      <c r="O241" s="71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5" t="s">
        <v>202</v>
      </c>
      <c r="AT241" s="195" t="s">
        <v>128</v>
      </c>
      <c r="AU241" s="195" t="s">
        <v>133</v>
      </c>
      <c r="AY241" s="17" t="s">
        <v>125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7" t="s">
        <v>133</v>
      </c>
      <c r="BK241" s="196">
        <f>ROUND(I241*H241,2)</f>
        <v>0</v>
      </c>
      <c r="BL241" s="17" t="s">
        <v>202</v>
      </c>
      <c r="BM241" s="195" t="s">
        <v>430</v>
      </c>
    </row>
    <row r="242" spans="1:65" s="2" customFormat="1" ht="24.2" customHeight="1">
      <c r="A242" s="34"/>
      <c r="B242" s="35"/>
      <c r="C242" s="183" t="s">
        <v>431</v>
      </c>
      <c r="D242" s="183" t="s">
        <v>128</v>
      </c>
      <c r="E242" s="184" t="s">
        <v>432</v>
      </c>
      <c r="F242" s="185" t="s">
        <v>433</v>
      </c>
      <c r="G242" s="186" t="s">
        <v>142</v>
      </c>
      <c r="H242" s="187">
        <v>27.27</v>
      </c>
      <c r="I242" s="188"/>
      <c r="J242" s="189">
        <f>ROUND(I242*H242,2)</f>
        <v>0</v>
      </c>
      <c r="K242" s="190"/>
      <c r="L242" s="39"/>
      <c r="M242" s="191" t="s">
        <v>1</v>
      </c>
      <c r="N242" s="192" t="s">
        <v>39</v>
      </c>
      <c r="O242" s="71"/>
      <c r="P242" s="193">
        <f>O242*H242</f>
        <v>0</v>
      </c>
      <c r="Q242" s="193">
        <v>0</v>
      </c>
      <c r="R242" s="193">
        <f>Q242*H242</f>
        <v>0</v>
      </c>
      <c r="S242" s="193">
        <v>0.0025</v>
      </c>
      <c r="T242" s="194">
        <f>S242*H242</f>
        <v>0.068175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5" t="s">
        <v>202</v>
      </c>
      <c r="AT242" s="195" t="s">
        <v>128</v>
      </c>
      <c r="AU242" s="195" t="s">
        <v>133</v>
      </c>
      <c r="AY242" s="17" t="s">
        <v>125</v>
      </c>
      <c r="BE242" s="196">
        <f>IF(N242="základní",J242,0)</f>
        <v>0</v>
      </c>
      <c r="BF242" s="196">
        <f>IF(N242="snížená",J242,0)</f>
        <v>0</v>
      </c>
      <c r="BG242" s="196">
        <f>IF(N242="zákl. přenesená",J242,0)</f>
        <v>0</v>
      </c>
      <c r="BH242" s="196">
        <f>IF(N242="sníž. přenesená",J242,0)</f>
        <v>0</v>
      </c>
      <c r="BI242" s="196">
        <f>IF(N242="nulová",J242,0)</f>
        <v>0</v>
      </c>
      <c r="BJ242" s="17" t="s">
        <v>133</v>
      </c>
      <c r="BK242" s="196">
        <f>ROUND(I242*H242,2)</f>
        <v>0</v>
      </c>
      <c r="BL242" s="17" t="s">
        <v>202</v>
      </c>
      <c r="BM242" s="195" t="s">
        <v>434</v>
      </c>
    </row>
    <row r="243" spans="2:51" s="13" customFormat="1" ht="11.25">
      <c r="B243" s="197"/>
      <c r="C243" s="198"/>
      <c r="D243" s="199" t="s">
        <v>135</v>
      </c>
      <c r="E243" s="200" t="s">
        <v>1</v>
      </c>
      <c r="F243" s="201" t="s">
        <v>435</v>
      </c>
      <c r="G243" s="198"/>
      <c r="H243" s="200" t="s">
        <v>1</v>
      </c>
      <c r="I243" s="202"/>
      <c r="J243" s="198"/>
      <c r="K243" s="198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135</v>
      </c>
      <c r="AU243" s="207" t="s">
        <v>133</v>
      </c>
      <c r="AV243" s="13" t="s">
        <v>81</v>
      </c>
      <c r="AW243" s="13" t="s">
        <v>31</v>
      </c>
      <c r="AX243" s="13" t="s">
        <v>73</v>
      </c>
      <c r="AY243" s="207" t="s">
        <v>125</v>
      </c>
    </row>
    <row r="244" spans="2:51" s="14" customFormat="1" ht="11.25">
      <c r="B244" s="208"/>
      <c r="C244" s="209"/>
      <c r="D244" s="199" t="s">
        <v>135</v>
      </c>
      <c r="E244" s="210" t="s">
        <v>1</v>
      </c>
      <c r="F244" s="211" t="s">
        <v>436</v>
      </c>
      <c r="G244" s="209"/>
      <c r="H244" s="212">
        <v>1.5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135</v>
      </c>
      <c r="AU244" s="218" t="s">
        <v>133</v>
      </c>
      <c r="AV244" s="14" t="s">
        <v>133</v>
      </c>
      <c r="AW244" s="14" t="s">
        <v>31</v>
      </c>
      <c r="AX244" s="14" t="s">
        <v>73</v>
      </c>
      <c r="AY244" s="218" t="s">
        <v>125</v>
      </c>
    </row>
    <row r="245" spans="2:51" s="13" customFormat="1" ht="11.25">
      <c r="B245" s="197"/>
      <c r="C245" s="198"/>
      <c r="D245" s="199" t="s">
        <v>135</v>
      </c>
      <c r="E245" s="200" t="s">
        <v>1</v>
      </c>
      <c r="F245" s="201" t="s">
        <v>437</v>
      </c>
      <c r="G245" s="198"/>
      <c r="H245" s="200" t="s">
        <v>1</v>
      </c>
      <c r="I245" s="202"/>
      <c r="J245" s="198"/>
      <c r="K245" s="198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135</v>
      </c>
      <c r="AU245" s="207" t="s">
        <v>133</v>
      </c>
      <c r="AV245" s="13" t="s">
        <v>81</v>
      </c>
      <c r="AW245" s="13" t="s">
        <v>31</v>
      </c>
      <c r="AX245" s="13" t="s">
        <v>73</v>
      </c>
      <c r="AY245" s="207" t="s">
        <v>125</v>
      </c>
    </row>
    <row r="246" spans="2:51" s="14" customFormat="1" ht="11.25">
      <c r="B246" s="208"/>
      <c r="C246" s="209"/>
      <c r="D246" s="199" t="s">
        <v>135</v>
      </c>
      <c r="E246" s="210" t="s">
        <v>1</v>
      </c>
      <c r="F246" s="211" t="s">
        <v>147</v>
      </c>
      <c r="G246" s="209"/>
      <c r="H246" s="212">
        <v>6.5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135</v>
      </c>
      <c r="AU246" s="218" t="s">
        <v>133</v>
      </c>
      <c r="AV246" s="14" t="s">
        <v>133</v>
      </c>
      <c r="AW246" s="14" t="s">
        <v>31</v>
      </c>
      <c r="AX246" s="14" t="s">
        <v>73</v>
      </c>
      <c r="AY246" s="218" t="s">
        <v>125</v>
      </c>
    </row>
    <row r="247" spans="2:51" s="13" customFormat="1" ht="11.25">
      <c r="B247" s="197"/>
      <c r="C247" s="198"/>
      <c r="D247" s="199" t="s">
        <v>135</v>
      </c>
      <c r="E247" s="200" t="s">
        <v>1</v>
      </c>
      <c r="F247" s="201" t="s">
        <v>333</v>
      </c>
      <c r="G247" s="198"/>
      <c r="H247" s="200" t="s">
        <v>1</v>
      </c>
      <c r="I247" s="202"/>
      <c r="J247" s="198"/>
      <c r="K247" s="198"/>
      <c r="L247" s="203"/>
      <c r="M247" s="204"/>
      <c r="N247" s="205"/>
      <c r="O247" s="205"/>
      <c r="P247" s="205"/>
      <c r="Q247" s="205"/>
      <c r="R247" s="205"/>
      <c r="S247" s="205"/>
      <c r="T247" s="206"/>
      <c r="AT247" s="207" t="s">
        <v>135</v>
      </c>
      <c r="AU247" s="207" t="s">
        <v>133</v>
      </c>
      <c r="AV247" s="13" t="s">
        <v>81</v>
      </c>
      <c r="AW247" s="13" t="s">
        <v>31</v>
      </c>
      <c r="AX247" s="13" t="s">
        <v>73</v>
      </c>
      <c r="AY247" s="207" t="s">
        <v>125</v>
      </c>
    </row>
    <row r="248" spans="2:51" s="14" customFormat="1" ht="11.25">
      <c r="B248" s="208"/>
      <c r="C248" s="209"/>
      <c r="D248" s="199" t="s">
        <v>135</v>
      </c>
      <c r="E248" s="210" t="s">
        <v>1</v>
      </c>
      <c r="F248" s="211" t="s">
        <v>151</v>
      </c>
      <c r="G248" s="209"/>
      <c r="H248" s="212">
        <v>19.27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135</v>
      </c>
      <c r="AU248" s="218" t="s">
        <v>133</v>
      </c>
      <c r="AV248" s="14" t="s">
        <v>133</v>
      </c>
      <c r="AW248" s="14" t="s">
        <v>31</v>
      </c>
      <c r="AX248" s="14" t="s">
        <v>73</v>
      </c>
      <c r="AY248" s="218" t="s">
        <v>125</v>
      </c>
    </row>
    <row r="249" spans="2:51" s="15" customFormat="1" ht="11.25">
      <c r="B249" s="219"/>
      <c r="C249" s="220"/>
      <c r="D249" s="199" t="s">
        <v>135</v>
      </c>
      <c r="E249" s="221" t="s">
        <v>1</v>
      </c>
      <c r="F249" s="222" t="s">
        <v>152</v>
      </c>
      <c r="G249" s="220"/>
      <c r="H249" s="223">
        <v>27.27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135</v>
      </c>
      <c r="AU249" s="229" t="s">
        <v>133</v>
      </c>
      <c r="AV249" s="15" t="s">
        <v>132</v>
      </c>
      <c r="AW249" s="15" t="s">
        <v>31</v>
      </c>
      <c r="AX249" s="15" t="s">
        <v>81</v>
      </c>
      <c r="AY249" s="229" t="s">
        <v>125</v>
      </c>
    </row>
    <row r="250" spans="1:65" s="2" customFormat="1" ht="16.5" customHeight="1">
      <c r="A250" s="34"/>
      <c r="B250" s="35"/>
      <c r="C250" s="183" t="s">
        <v>438</v>
      </c>
      <c r="D250" s="183" t="s">
        <v>128</v>
      </c>
      <c r="E250" s="184" t="s">
        <v>439</v>
      </c>
      <c r="F250" s="185" t="s">
        <v>440</v>
      </c>
      <c r="G250" s="186" t="s">
        <v>142</v>
      </c>
      <c r="H250" s="187">
        <v>27.27</v>
      </c>
      <c r="I250" s="188"/>
      <c r="J250" s="189">
        <f>ROUND(I250*H250,2)</f>
        <v>0</v>
      </c>
      <c r="K250" s="190"/>
      <c r="L250" s="39"/>
      <c r="M250" s="191" t="s">
        <v>1</v>
      </c>
      <c r="N250" s="192" t="s">
        <v>39</v>
      </c>
      <c r="O250" s="71"/>
      <c r="P250" s="193">
        <f>O250*H250</f>
        <v>0</v>
      </c>
      <c r="Q250" s="193">
        <v>0.0003</v>
      </c>
      <c r="R250" s="193">
        <f>Q250*H250</f>
        <v>0.008180999999999999</v>
      </c>
      <c r="S250" s="193">
        <v>0</v>
      </c>
      <c r="T250" s="19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202</v>
      </c>
      <c r="AT250" s="195" t="s">
        <v>128</v>
      </c>
      <c r="AU250" s="195" t="s">
        <v>133</v>
      </c>
      <c r="AY250" s="17" t="s">
        <v>125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7" t="s">
        <v>133</v>
      </c>
      <c r="BK250" s="196">
        <f>ROUND(I250*H250,2)</f>
        <v>0</v>
      </c>
      <c r="BL250" s="17" t="s">
        <v>202</v>
      </c>
      <c r="BM250" s="195" t="s">
        <v>441</v>
      </c>
    </row>
    <row r="251" spans="1:65" s="2" customFormat="1" ht="44.25" customHeight="1">
      <c r="A251" s="34"/>
      <c r="B251" s="35"/>
      <c r="C251" s="230" t="s">
        <v>442</v>
      </c>
      <c r="D251" s="230" t="s">
        <v>214</v>
      </c>
      <c r="E251" s="231" t="s">
        <v>443</v>
      </c>
      <c r="F251" s="232" t="s">
        <v>444</v>
      </c>
      <c r="G251" s="233" t="s">
        <v>142</v>
      </c>
      <c r="H251" s="234">
        <v>29.997</v>
      </c>
      <c r="I251" s="235"/>
      <c r="J251" s="236">
        <f>ROUND(I251*H251,2)</f>
        <v>0</v>
      </c>
      <c r="K251" s="237"/>
      <c r="L251" s="238"/>
      <c r="M251" s="239" t="s">
        <v>1</v>
      </c>
      <c r="N251" s="240" t="s">
        <v>39</v>
      </c>
      <c r="O251" s="71"/>
      <c r="P251" s="193">
        <f>O251*H251</f>
        <v>0</v>
      </c>
      <c r="Q251" s="193">
        <v>0.002</v>
      </c>
      <c r="R251" s="193">
        <f>Q251*H251</f>
        <v>0.059994</v>
      </c>
      <c r="S251" s="193">
        <v>0</v>
      </c>
      <c r="T251" s="194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5" t="s">
        <v>218</v>
      </c>
      <c r="AT251" s="195" t="s">
        <v>214</v>
      </c>
      <c r="AU251" s="195" t="s">
        <v>133</v>
      </c>
      <c r="AY251" s="17" t="s">
        <v>125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7" t="s">
        <v>133</v>
      </c>
      <c r="BK251" s="196">
        <f>ROUND(I251*H251,2)</f>
        <v>0</v>
      </c>
      <c r="BL251" s="17" t="s">
        <v>202</v>
      </c>
      <c r="BM251" s="195" t="s">
        <v>445</v>
      </c>
    </row>
    <row r="252" spans="2:51" s="14" customFormat="1" ht="11.25">
      <c r="B252" s="208"/>
      <c r="C252" s="209"/>
      <c r="D252" s="199" t="s">
        <v>135</v>
      </c>
      <c r="E252" s="209"/>
      <c r="F252" s="211" t="s">
        <v>446</v>
      </c>
      <c r="G252" s="209"/>
      <c r="H252" s="212">
        <v>29.997</v>
      </c>
      <c r="I252" s="213"/>
      <c r="J252" s="209"/>
      <c r="K252" s="209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135</v>
      </c>
      <c r="AU252" s="218" t="s">
        <v>133</v>
      </c>
      <c r="AV252" s="14" t="s">
        <v>133</v>
      </c>
      <c r="AW252" s="14" t="s">
        <v>4</v>
      </c>
      <c r="AX252" s="14" t="s">
        <v>81</v>
      </c>
      <c r="AY252" s="218" t="s">
        <v>125</v>
      </c>
    </row>
    <row r="253" spans="1:65" s="2" customFormat="1" ht="24.2" customHeight="1">
      <c r="A253" s="34"/>
      <c r="B253" s="35"/>
      <c r="C253" s="183" t="s">
        <v>447</v>
      </c>
      <c r="D253" s="183" t="s">
        <v>128</v>
      </c>
      <c r="E253" s="184" t="s">
        <v>448</v>
      </c>
      <c r="F253" s="185" t="s">
        <v>449</v>
      </c>
      <c r="G253" s="186" t="s">
        <v>217</v>
      </c>
      <c r="H253" s="187">
        <v>10</v>
      </c>
      <c r="I253" s="188"/>
      <c r="J253" s="189">
        <f>ROUND(I253*H253,2)</f>
        <v>0</v>
      </c>
      <c r="K253" s="190"/>
      <c r="L253" s="39"/>
      <c r="M253" s="191" t="s">
        <v>1</v>
      </c>
      <c r="N253" s="192" t="s">
        <v>39</v>
      </c>
      <c r="O253" s="71"/>
      <c r="P253" s="193">
        <f>O253*H253</f>
        <v>0</v>
      </c>
      <c r="Q253" s="193">
        <v>0</v>
      </c>
      <c r="R253" s="193">
        <f>Q253*H253</f>
        <v>0</v>
      </c>
      <c r="S253" s="193">
        <v>0</v>
      </c>
      <c r="T253" s="194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5" t="s">
        <v>202</v>
      </c>
      <c r="AT253" s="195" t="s">
        <v>128</v>
      </c>
      <c r="AU253" s="195" t="s">
        <v>133</v>
      </c>
      <c r="AY253" s="17" t="s">
        <v>125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17" t="s">
        <v>133</v>
      </c>
      <c r="BK253" s="196">
        <f>ROUND(I253*H253,2)</f>
        <v>0</v>
      </c>
      <c r="BL253" s="17" t="s">
        <v>202</v>
      </c>
      <c r="BM253" s="195" t="s">
        <v>450</v>
      </c>
    </row>
    <row r="254" spans="1:65" s="2" customFormat="1" ht="21.75" customHeight="1">
      <c r="A254" s="34"/>
      <c r="B254" s="35"/>
      <c r="C254" s="183" t="s">
        <v>451</v>
      </c>
      <c r="D254" s="183" t="s">
        <v>128</v>
      </c>
      <c r="E254" s="184" t="s">
        <v>452</v>
      </c>
      <c r="F254" s="185" t="s">
        <v>453</v>
      </c>
      <c r="G254" s="186" t="s">
        <v>217</v>
      </c>
      <c r="H254" s="187">
        <v>24.6</v>
      </c>
      <c r="I254" s="188"/>
      <c r="J254" s="189">
        <f>ROUND(I254*H254,2)</f>
        <v>0</v>
      </c>
      <c r="K254" s="190"/>
      <c r="L254" s="39"/>
      <c r="M254" s="191" t="s">
        <v>1</v>
      </c>
      <c r="N254" s="192" t="s">
        <v>39</v>
      </c>
      <c r="O254" s="71"/>
      <c r="P254" s="193">
        <f>O254*H254</f>
        <v>0</v>
      </c>
      <c r="Q254" s="193">
        <v>0</v>
      </c>
      <c r="R254" s="193">
        <f>Q254*H254</f>
        <v>0</v>
      </c>
      <c r="S254" s="193">
        <v>0.0003</v>
      </c>
      <c r="T254" s="194">
        <f>S254*H254</f>
        <v>0.007379999999999999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202</v>
      </c>
      <c r="AT254" s="195" t="s">
        <v>128</v>
      </c>
      <c r="AU254" s="195" t="s">
        <v>133</v>
      </c>
      <c r="AY254" s="17" t="s">
        <v>125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133</v>
      </c>
      <c r="BK254" s="196">
        <f>ROUND(I254*H254,2)</f>
        <v>0</v>
      </c>
      <c r="BL254" s="17" t="s">
        <v>202</v>
      </c>
      <c r="BM254" s="195" t="s">
        <v>454</v>
      </c>
    </row>
    <row r="255" spans="2:51" s="13" customFormat="1" ht="11.25">
      <c r="B255" s="197"/>
      <c r="C255" s="198"/>
      <c r="D255" s="199" t="s">
        <v>135</v>
      </c>
      <c r="E255" s="200" t="s">
        <v>1</v>
      </c>
      <c r="F255" s="201" t="s">
        <v>437</v>
      </c>
      <c r="G255" s="198"/>
      <c r="H255" s="200" t="s">
        <v>1</v>
      </c>
      <c r="I255" s="202"/>
      <c r="J255" s="198"/>
      <c r="K255" s="198"/>
      <c r="L255" s="203"/>
      <c r="M255" s="204"/>
      <c r="N255" s="205"/>
      <c r="O255" s="205"/>
      <c r="P255" s="205"/>
      <c r="Q255" s="205"/>
      <c r="R255" s="205"/>
      <c r="S255" s="205"/>
      <c r="T255" s="206"/>
      <c r="AT255" s="207" t="s">
        <v>135</v>
      </c>
      <c r="AU255" s="207" t="s">
        <v>133</v>
      </c>
      <c r="AV255" s="13" t="s">
        <v>81</v>
      </c>
      <c r="AW255" s="13" t="s">
        <v>31</v>
      </c>
      <c r="AX255" s="13" t="s">
        <v>73</v>
      </c>
      <c r="AY255" s="207" t="s">
        <v>125</v>
      </c>
    </row>
    <row r="256" spans="2:51" s="14" customFormat="1" ht="11.25">
      <c r="B256" s="208"/>
      <c r="C256" s="209"/>
      <c r="D256" s="199" t="s">
        <v>135</v>
      </c>
      <c r="E256" s="210" t="s">
        <v>1</v>
      </c>
      <c r="F256" s="211" t="s">
        <v>455</v>
      </c>
      <c r="G256" s="209"/>
      <c r="H256" s="212">
        <v>7.799999999999999</v>
      </c>
      <c r="I256" s="213"/>
      <c r="J256" s="209"/>
      <c r="K256" s="209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135</v>
      </c>
      <c r="AU256" s="218" t="s">
        <v>133</v>
      </c>
      <c r="AV256" s="14" t="s">
        <v>133</v>
      </c>
      <c r="AW256" s="14" t="s">
        <v>31</v>
      </c>
      <c r="AX256" s="14" t="s">
        <v>73</v>
      </c>
      <c r="AY256" s="218" t="s">
        <v>125</v>
      </c>
    </row>
    <row r="257" spans="2:51" s="13" customFormat="1" ht="11.25">
      <c r="B257" s="197"/>
      <c r="C257" s="198"/>
      <c r="D257" s="199" t="s">
        <v>135</v>
      </c>
      <c r="E257" s="200" t="s">
        <v>1</v>
      </c>
      <c r="F257" s="201" t="s">
        <v>333</v>
      </c>
      <c r="G257" s="198"/>
      <c r="H257" s="200" t="s">
        <v>1</v>
      </c>
      <c r="I257" s="202"/>
      <c r="J257" s="198"/>
      <c r="K257" s="198"/>
      <c r="L257" s="203"/>
      <c r="M257" s="204"/>
      <c r="N257" s="205"/>
      <c r="O257" s="205"/>
      <c r="P257" s="205"/>
      <c r="Q257" s="205"/>
      <c r="R257" s="205"/>
      <c r="S257" s="205"/>
      <c r="T257" s="206"/>
      <c r="AT257" s="207" t="s">
        <v>135</v>
      </c>
      <c r="AU257" s="207" t="s">
        <v>133</v>
      </c>
      <c r="AV257" s="13" t="s">
        <v>81</v>
      </c>
      <c r="AW257" s="13" t="s">
        <v>31</v>
      </c>
      <c r="AX257" s="13" t="s">
        <v>73</v>
      </c>
      <c r="AY257" s="207" t="s">
        <v>125</v>
      </c>
    </row>
    <row r="258" spans="2:51" s="14" customFormat="1" ht="11.25">
      <c r="B258" s="208"/>
      <c r="C258" s="209"/>
      <c r="D258" s="199" t="s">
        <v>135</v>
      </c>
      <c r="E258" s="210" t="s">
        <v>1</v>
      </c>
      <c r="F258" s="211" t="s">
        <v>456</v>
      </c>
      <c r="G258" s="209"/>
      <c r="H258" s="212">
        <v>16.8</v>
      </c>
      <c r="I258" s="213"/>
      <c r="J258" s="209"/>
      <c r="K258" s="209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135</v>
      </c>
      <c r="AU258" s="218" t="s">
        <v>133</v>
      </c>
      <c r="AV258" s="14" t="s">
        <v>133</v>
      </c>
      <c r="AW258" s="14" t="s">
        <v>31</v>
      </c>
      <c r="AX258" s="14" t="s">
        <v>73</v>
      </c>
      <c r="AY258" s="218" t="s">
        <v>125</v>
      </c>
    </row>
    <row r="259" spans="2:51" s="15" customFormat="1" ht="11.25">
      <c r="B259" s="219"/>
      <c r="C259" s="220"/>
      <c r="D259" s="199" t="s">
        <v>135</v>
      </c>
      <c r="E259" s="221" t="s">
        <v>1</v>
      </c>
      <c r="F259" s="222" t="s">
        <v>152</v>
      </c>
      <c r="G259" s="220"/>
      <c r="H259" s="223">
        <v>24.6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135</v>
      </c>
      <c r="AU259" s="229" t="s">
        <v>133</v>
      </c>
      <c r="AV259" s="15" t="s">
        <v>132</v>
      </c>
      <c r="AW259" s="15" t="s">
        <v>31</v>
      </c>
      <c r="AX259" s="15" t="s">
        <v>81</v>
      </c>
      <c r="AY259" s="229" t="s">
        <v>125</v>
      </c>
    </row>
    <row r="260" spans="1:65" s="2" customFormat="1" ht="16.5" customHeight="1">
      <c r="A260" s="34"/>
      <c r="B260" s="35"/>
      <c r="C260" s="183" t="s">
        <v>457</v>
      </c>
      <c r="D260" s="183" t="s">
        <v>128</v>
      </c>
      <c r="E260" s="184" t="s">
        <v>458</v>
      </c>
      <c r="F260" s="185" t="s">
        <v>459</v>
      </c>
      <c r="G260" s="186" t="s">
        <v>217</v>
      </c>
      <c r="H260" s="187">
        <v>24.6</v>
      </c>
      <c r="I260" s="188"/>
      <c r="J260" s="189">
        <f>ROUND(I260*H260,2)</f>
        <v>0</v>
      </c>
      <c r="K260" s="190"/>
      <c r="L260" s="39"/>
      <c r="M260" s="191" t="s">
        <v>1</v>
      </c>
      <c r="N260" s="192" t="s">
        <v>39</v>
      </c>
      <c r="O260" s="71"/>
      <c r="P260" s="193">
        <f>O260*H260</f>
        <v>0</v>
      </c>
      <c r="Q260" s="193">
        <v>1E-05</v>
      </c>
      <c r="R260" s="193">
        <f>Q260*H260</f>
        <v>0.000246</v>
      </c>
      <c r="S260" s="193">
        <v>0</v>
      </c>
      <c r="T260" s="19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5" t="s">
        <v>202</v>
      </c>
      <c r="AT260" s="195" t="s">
        <v>128</v>
      </c>
      <c r="AU260" s="195" t="s">
        <v>133</v>
      </c>
      <c r="AY260" s="17" t="s">
        <v>125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7" t="s">
        <v>133</v>
      </c>
      <c r="BK260" s="196">
        <f>ROUND(I260*H260,2)</f>
        <v>0</v>
      </c>
      <c r="BL260" s="17" t="s">
        <v>202</v>
      </c>
      <c r="BM260" s="195" t="s">
        <v>460</v>
      </c>
    </row>
    <row r="261" spans="1:65" s="2" customFormat="1" ht="16.5" customHeight="1">
      <c r="A261" s="34"/>
      <c r="B261" s="35"/>
      <c r="C261" s="230" t="s">
        <v>461</v>
      </c>
      <c r="D261" s="230" t="s">
        <v>214</v>
      </c>
      <c r="E261" s="231" t="s">
        <v>462</v>
      </c>
      <c r="F261" s="232" t="s">
        <v>463</v>
      </c>
      <c r="G261" s="233" t="s">
        <v>217</v>
      </c>
      <c r="H261" s="234">
        <v>25.83</v>
      </c>
      <c r="I261" s="235"/>
      <c r="J261" s="236">
        <f>ROUND(I261*H261,2)</f>
        <v>0</v>
      </c>
      <c r="K261" s="237"/>
      <c r="L261" s="238"/>
      <c r="M261" s="239" t="s">
        <v>1</v>
      </c>
      <c r="N261" s="240" t="s">
        <v>39</v>
      </c>
      <c r="O261" s="71"/>
      <c r="P261" s="193">
        <f>O261*H261</f>
        <v>0</v>
      </c>
      <c r="Q261" s="193">
        <v>0.0003</v>
      </c>
      <c r="R261" s="193">
        <f>Q261*H261</f>
        <v>0.007748999999999999</v>
      </c>
      <c r="S261" s="193">
        <v>0</v>
      </c>
      <c r="T261" s="194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5" t="s">
        <v>218</v>
      </c>
      <c r="AT261" s="195" t="s">
        <v>214</v>
      </c>
      <c r="AU261" s="195" t="s">
        <v>133</v>
      </c>
      <c r="AY261" s="17" t="s">
        <v>125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7" t="s">
        <v>133</v>
      </c>
      <c r="BK261" s="196">
        <f>ROUND(I261*H261,2)</f>
        <v>0</v>
      </c>
      <c r="BL261" s="17" t="s">
        <v>202</v>
      </c>
      <c r="BM261" s="195" t="s">
        <v>464</v>
      </c>
    </row>
    <row r="262" spans="2:51" s="14" customFormat="1" ht="11.25">
      <c r="B262" s="208"/>
      <c r="C262" s="209"/>
      <c r="D262" s="199" t="s">
        <v>135</v>
      </c>
      <c r="E262" s="209"/>
      <c r="F262" s="211" t="s">
        <v>465</v>
      </c>
      <c r="G262" s="209"/>
      <c r="H262" s="212">
        <v>25.83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135</v>
      </c>
      <c r="AU262" s="218" t="s">
        <v>133</v>
      </c>
      <c r="AV262" s="14" t="s">
        <v>133</v>
      </c>
      <c r="AW262" s="14" t="s">
        <v>4</v>
      </c>
      <c r="AX262" s="14" t="s">
        <v>81</v>
      </c>
      <c r="AY262" s="218" t="s">
        <v>125</v>
      </c>
    </row>
    <row r="263" spans="1:65" s="2" customFormat="1" ht="33" customHeight="1">
      <c r="A263" s="34"/>
      <c r="B263" s="35"/>
      <c r="C263" s="183" t="s">
        <v>466</v>
      </c>
      <c r="D263" s="183" t="s">
        <v>128</v>
      </c>
      <c r="E263" s="184" t="s">
        <v>467</v>
      </c>
      <c r="F263" s="185" t="s">
        <v>468</v>
      </c>
      <c r="G263" s="186" t="s">
        <v>169</v>
      </c>
      <c r="H263" s="187">
        <v>0.076</v>
      </c>
      <c r="I263" s="188"/>
      <c r="J263" s="189">
        <f>ROUND(I263*H263,2)</f>
        <v>0</v>
      </c>
      <c r="K263" s="190"/>
      <c r="L263" s="39"/>
      <c r="M263" s="191" t="s">
        <v>1</v>
      </c>
      <c r="N263" s="192" t="s">
        <v>39</v>
      </c>
      <c r="O263" s="71"/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4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5" t="s">
        <v>202</v>
      </c>
      <c r="AT263" s="195" t="s">
        <v>128</v>
      </c>
      <c r="AU263" s="195" t="s">
        <v>133</v>
      </c>
      <c r="AY263" s="17" t="s">
        <v>125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7" t="s">
        <v>133</v>
      </c>
      <c r="BK263" s="196">
        <f>ROUND(I263*H263,2)</f>
        <v>0</v>
      </c>
      <c r="BL263" s="17" t="s">
        <v>202</v>
      </c>
      <c r="BM263" s="195" t="s">
        <v>469</v>
      </c>
    </row>
    <row r="264" spans="1:65" s="2" customFormat="1" ht="24.2" customHeight="1">
      <c r="A264" s="34"/>
      <c r="B264" s="35"/>
      <c r="C264" s="183" t="s">
        <v>470</v>
      </c>
      <c r="D264" s="183" t="s">
        <v>128</v>
      </c>
      <c r="E264" s="184" t="s">
        <v>471</v>
      </c>
      <c r="F264" s="185" t="s">
        <v>472</v>
      </c>
      <c r="G264" s="186" t="s">
        <v>169</v>
      </c>
      <c r="H264" s="187">
        <v>0.076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39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202</v>
      </c>
      <c r="AT264" s="195" t="s">
        <v>128</v>
      </c>
      <c r="AU264" s="195" t="s">
        <v>133</v>
      </c>
      <c r="AY264" s="17" t="s">
        <v>125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133</v>
      </c>
      <c r="BK264" s="196">
        <f>ROUND(I264*H264,2)</f>
        <v>0</v>
      </c>
      <c r="BL264" s="17" t="s">
        <v>202</v>
      </c>
      <c r="BM264" s="195" t="s">
        <v>473</v>
      </c>
    </row>
    <row r="265" spans="2:63" s="12" customFormat="1" ht="22.9" customHeight="1">
      <c r="B265" s="167"/>
      <c r="C265" s="168"/>
      <c r="D265" s="169" t="s">
        <v>72</v>
      </c>
      <c r="E265" s="181" t="s">
        <v>474</v>
      </c>
      <c r="F265" s="181" t="s">
        <v>475</v>
      </c>
      <c r="G265" s="168"/>
      <c r="H265" s="168"/>
      <c r="I265" s="171"/>
      <c r="J265" s="182">
        <f>BK265</f>
        <v>0</v>
      </c>
      <c r="K265" s="168"/>
      <c r="L265" s="173"/>
      <c r="M265" s="174"/>
      <c r="N265" s="175"/>
      <c r="O265" s="175"/>
      <c r="P265" s="176">
        <f>SUM(P266:P279)</f>
        <v>0</v>
      </c>
      <c r="Q265" s="175"/>
      <c r="R265" s="176">
        <f>SUM(R266:R279)</f>
        <v>0.0015577</v>
      </c>
      <c r="S265" s="175"/>
      <c r="T265" s="177">
        <f>SUM(T266:T279)</f>
        <v>0</v>
      </c>
      <c r="AR265" s="178" t="s">
        <v>133</v>
      </c>
      <c r="AT265" s="179" t="s">
        <v>72</v>
      </c>
      <c r="AU265" s="179" t="s">
        <v>81</v>
      </c>
      <c r="AY265" s="178" t="s">
        <v>125</v>
      </c>
      <c r="BK265" s="180">
        <f>SUM(BK266:BK279)</f>
        <v>0</v>
      </c>
    </row>
    <row r="266" spans="1:65" s="2" customFormat="1" ht="16.5" customHeight="1">
      <c r="A266" s="34"/>
      <c r="B266" s="35"/>
      <c r="C266" s="183" t="s">
        <v>476</v>
      </c>
      <c r="D266" s="183" t="s">
        <v>128</v>
      </c>
      <c r="E266" s="184" t="s">
        <v>477</v>
      </c>
      <c r="F266" s="185" t="s">
        <v>478</v>
      </c>
      <c r="G266" s="186" t="s">
        <v>217</v>
      </c>
      <c r="H266" s="187">
        <v>15.2</v>
      </c>
      <c r="I266" s="188"/>
      <c r="J266" s="189">
        <f>ROUND(I266*H266,2)</f>
        <v>0</v>
      </c>
      <c r="K266" s="190"/>
      <c r="L266" s="39"/>
      <c r="M266" s="191" t="s">
        <v>1</v>
      </c>
      <c r="N266" s="192" t="s">
        <v>39</v>
      </c>
      <c r="O266" s="71"/>
      <c r="P266" s="193">
        <f>O266*H266</f>
        <v>0</v>
      </c>
      <c r="Q266" s="193">
        <v>3E-05</v>
      </c>
      <c r="R266" s="193">
        <f>Q266*H266</f>
        <v>0.00045599999999999997</v>
      </c>
      <c r="S266" s="193">
        <v>0</v>
      </c>
      <c r="T266" s="19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5" t="s">
        <v>202</v>
      </c>
      <c r="AT266" s="195" t="s">
        <v>128</v>
      </c>
      <c r="AU266" s="195" t="s">
        <v>133</v>
      </c>
      <c r="AY266" s="17" t="s">
        <v>125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7" t="s">
        <v>133</v>
      </c>
      <c r="BK266" s="196">
        <f>ROUND(I266*H266,2)</f>
        <v>0</v>
      </c>
      <c r="BL266" s="17" t="s">
        <v>202</v>
      </c>
      <c r="BM266" s="195" t="s">
        <v>479</v>
      </c>
    </row>
    <row r="267" spans="2:51" s="13" customFormat="1" ht="11.25">
      <c r="B267" s="197"/>
      <c r="C267" s="198"/>
      <c r="D267" s="199" t="s">
        <v>135</v>
      </c>
      <c r="E267" s="200" t="s">
        <v>1</v>
      </c>
      <c r="F267" s="201" t="s">
        <v>148</v>
      </c>
      <c r="G267" s="198"/>
      <c r="H267" s="200" t="s">
        <v>1</v>
      </c>
      <c r="I267" s="202"/>
      <c r="J267" s="198"/>
      <c r="K267" s="198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135</v>
      </c>
      <c r="AU267" s="207" t="s">
        <v>133</v>
      </c>
      <c r="AV267" s="13" t="s">
        <v>81</v>
      </c>
      <c r="AW267" s="13" t="s">
        <v>31</v>
      </c>
      <c r="AX267" s="13" t="s">
        <v>73</v>
      </c>
      <c r="AY267" s="207" t="s">
        <v>125</v>
      </c>
    </row>
    <row r="268" spans="2:51" s="14" customFormat="1" ht="11.25">
      <c r="B268" s="208"/>
      <c r="C268" s="209"/>
      <c r="D268" s="199" t="s">
        <v>135</v>
      </c>
      <c r="E268" s="210" t="s">
        <v>1</v>
      </c>
      <c r="F268" s="211" t="s">
        <v>480</v>
      </c>
      <c r="G268" s="209"/>
      <c r="H268" s="212">
        <v>9.2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135</v>
      </c>
      <c r="AU268" s="218" t="s">
        <v>133</v>
      </c>
      <c r="AV268" s="14" t="s">
        <v>133</v>
      </c>
      <c r="AW268" s="14" t="s">
        <v>31</v>
      </c>
      <c r="AX268" s="14" t="s">
        <v>73</v>
      </c>
      <c r="AY268" s="218" t="s">
        <v>125</v>
      </c>
    </row>
    <row r="269" spans="2:51" s="13" customFormat="1" ht="11.25">
      <c r="B269" s="197"/>
      <c r="C269" s="198"/>
      <c r="D269" s="199" t="s">
        <v>135</v>
      </c>
      <c r="E269" s="200" t="s">
        <v>1</v>
      </c>
      <c r="F269" s="201" t="s">
        <v>481</v>
      </c>
      <c r="G269" s="198"/>
      <c r="H269" s="200" t="s">
        <v>1</v>
      </c>
      <c r="I269" s="202"/>
      <c r="J269" s="198"/>
      <c r="K269" s="198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135</v>
      </c>
      <c r="AU269" s="207" t="s">
        <v>133</v>
      </c>
      <c r="AV269" s="13" t="s">
        <v>81</v>
      </c>
      <c r="AW269" s="13" t="s">
        <v>31</v>
      </c>
      <c r="AX269" s="13" t="s">
        <v>73</v>
      </c>
      <c r="AY269" s="207" t="s">
        <v>125</v>
      </c>
    </row>
    <row r="270" spans="2:51" s="14" customFormat="1" ht="11.25">
      <c r="B270" s="208"/>
      <c r="C270" s="209"/>
      <c r="D270" s="199" t="s">
        <v>135</v>
      </c>
      <c r="E270" s="210" t="s">
        <v>1</v>
      </c>
      <c r="F270" s="211" t="s">
        <v>126</v>
      </c>
      <c r="G270" s="209"/>
      <c r="H270" s="212">
        <v>6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135</v>
      </c>
      <c r="AU270" s="218" t="s">
        <v>133</v>
      </c>
      <c r="AV270" s="14" t="s">
        <v>133</v>
      </c>
      <c r="AW270" s="14" t="s">
        <v>31</v>
      </c>
      <c r="AX270" s="14" t="s">
        <v>73</v>
      </c>
      <c r="AY270" s="218" t="s">
        <v>125</v>
      </c>
    </row>
    <row r="271" spans="2:51" s="15" customFormat="1" ht="11.25">
      <c r="B271" s="219"/>
      <c r="C271" s="220"/>
      <c r="D271" s="199" t="s">
        <v>135</v>
      </c>
      <c r="E271" s="221" t="s">
        <v>1</v>
      </c>
      <c r="F271" s="222" t="s">
        <v>152</v>
      </c>
      <c r="G271" s="220"/>
      <c r="H271" s="223">
        <v>15.2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135</v>
      </c>
      <c r="AU271" s="229" t="s">
        <v>133</v>
      </c>
      <c r="AV271" s="15" t="s">
        <v>132</v>
      </c>
      <c r="AW271" s="15" t="s">
        <v>31</v>
      </c>
      <c r="AX271" s="15" t="s">
        <v>81</v>
      </c>
      <c r="AY271" s="229" t="s">
        <v>125</v>
      </c>
    </row>
    <row r="272" spans="1:65" s="2" customFormat="1" ht="24.2" customHeight="1">
      <c r="A272" s="34"/>
      <c r="B272" s="35"/>
      <c r="C272" s="183" t="s">
        <v>482</v>
      </c>
      <c r="D272" s="183" t="s">
        <v>128</v>
      </c>
      <c r="E272" s="184" t="s">
        <v>483</v>
      </c>
      <c r="F272" s="185" t="s">
        <v>484</v>
      </c>
      <c r="G272" s="186" t="s">
        <v>142</v>
      </c>
      <c r="H272" s="187">
        <v>22.034</v>
      </c>
      <c r="I272" s="188"/>
      <c r="J272" s="189">
        <f>ROUND(I272*H272,2)</f>
        <v>0</v>
      </c>
      <c r="K272" s="190"/>
      <c r="L272" s="39"/>
      <c r="M272" s="191" t="s">
        <v>1</v>
      </c>
      <c r="N272" s="192" t="s">
        <v>39</v>
      </c>
      <c r="O272" s="71"/>
      <c r="P272" s="193">
        <f>O272*H272</f>
        <v>0</v>
      </c>
      <c r="Q272" s="193">
        <v>5E-05</v>
      </c>
      <c r="R272" s="193">
        <f>Q272*H272</f>
        <v>0.0011017</v>
      </c>
      <c r="S272" s="193">
        <v>0</v>
      </c>
      <c r="T272" s="194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5" t="s">
        <v>202</v>
      </c>
      <c r="AT272" s="195" t="s">
        <v>128</v>
      </c>
      <c r="AU272" s="195" t="s">
        <v>133</v>
      </c>
      <c r="AY272" s="17" t="s">
        <v>125</v>
      </c>
      <c r="BE272" s="196">
        <f>IF(N272="základní",J272,0)</f>
        <v>0</v>
      </c>
      <c r="BF272" s="196">
        <f>IF(N272="snížená",J272,0)</f>
        <v>0</v>
      </c>
      <c r="BG272" s="196">
        <f>IF(N272="zákl. přenesená",J272,0)</f>
        <v>0</v>
      </c>
      <c r="BH272" s="196">
        <f>IF(N272="sníž. přenesená",J272,0)</f>
        <v>0</v>
      </c>
      <c r="BI272" s="196">
        <f>IF(N272="nulová",J272,0)</f>
        <v>0</v>
      </c>
      <c r="BJ272" s="17" t="s">
        <v>133</v>
      </c>
      <c r="BK272" s="196">
        <f>ROUND(I272*H272,2)</f>
        <v>0</v>
      </c>
      <c r="BL272" s="17" t="s">
        <v>202</v>
      </c>
      <c r="BM272" s="195" t="s">
        <v>485</v>
      </c>
    </row>
    <row r="273" spans="2:51" s="13" customFormat="1" ht="11.25">
      <c r="B273" s="197"/>
      <c r="C273" s="198"/>
      <c r="D273" s="199" t="s">
        <v>135</v>
      </c>
      <c r="E273" s="200" t="s">
        <v>1</v>
      </c>
      <c r="F273" s="201" t="s">
        <v>148</v>
      </c>
      <c r="G273" s="198"/>
      <c r="H273" s="200" t="s">
        <v>1</v>
      </c>
      <c r="I273" s="202"/>
      <c r="J273" s="198"/>
      <c r="K273" s="198"/>
      <c r="L273" s="203"/>
      <c r="M273" s="204"/>
      <c r="N273" s="205"/>
      <c r="O273" s="205"/>
      <c r="P273" s="205"/>
      <c r="Q273" s="205"/>
      <c r="R273" s="205"/>
      <c r="S273" s="205"/>
      <c r="T273" s="206"/>
      <c r="AT273" s="207" t="s">
        <v>135</v>
      </c>
      <c r="AU273" s="207" t="s">
        <v>133</v>
      </c>
      <c r="AV273" s="13" t="s">
        <v>81</v>
      </c>
      <c r="AW273" s="13" t="s">
        <v>31</v>
      </c>
      <c r="AX273" s="13" t="s">
        <v>73</v>
      </c>
      <c r="AY273" s="207" t="s">
        <v>125</v>
      </c>
    </row>
    <row r="274" spans="2:51" s="14" customFormat="1" ht="11.25">
      <c r="B274" s="208"/>
      <c r="C274" s="209"/>
      <c r="D274" s="199" t="s">
        <v>135</v>
      </c>
      <c r="E274" s="210" t="s">
        <v>1</v>
      </c>
      <c r="F274" s="211" t="s">
        <v>486</v>
      </c>
      <c r="G274" s="209"/>
      <c r="H274" s="212">
        <v>19.843999999999998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135</v>
      </c>
      <c r="AU274" s="218" t="s">
        <v>133</v>
      </c>
      <c r="AV274" s="14" t="s">
        <v>133</v>
      </c>
      <c r="AW274" s="14" t="s">
        <v>31</v>
      </c>
      <c r="AX274" s="14" t="s">
        <v>73</v>
      </c>
      <c r="AY274" s="218" t="s">
        <v>125</v>
      </c>
    </row>
    <row r="275" spans="2:51" s="13" customFormat="1" ht="11.25">
      <c r="B275" s="197"/>
      <c r="C275" s="198"/>
      <c r="D275" s="199" t="s">
        <v>135</v>
      </c>
      <c r="E275" s="200" t="s">
        <v>1</v>
      </c>
      <c r="F275" s="201" t="s">
        <v>262</v>
      </c>
      <c r="G275" s="198"/>
      <c r="H275" s="200" t="s">
        <v>1</v>
      </c>
      <c r="I275" s="202"/>
      <c r="J275" s="198"/>
      <c r="K275" s="198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135</v>
      </c>
      <c r="AU275" s="207" t="s">
        <v>133</v>
      </c>
      <c r="AV275" s="13" t="s">
        <v>81</v>
      </c>
      <c r="AW275" s="13" t="s">
        <v>31</v>
      </c>
      <c r="AX275" s="13" t="s">
        <v>73</v>
      </c>
      <c r="AY275" s="207" t="s">
        <v>125</v>
      </c>
    </row>
    <row r="276" spans="2:51" s="14" customFormat="1" ht="11.25">
      <c r="B276" s="208"/>
      <c r="C276" s="209"/>
      <c r="D276" s="199" t="s">
        <v>135</v>
      </c>
      <c r="E276" s="210" t="s">
        <v>1</v>
      </c>
      <c r="F276" s="211" t="s">
        <v>487</v>
      </c>
      <c r="G276" s="209"/>
      <c r="H276" s="212">
        <v>2.19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135</v>
      </c>
      <c r="AU276" s="218" t="s">
        <v>133</v>
      </c>
      <c r="AV276" s="14" t="s">
        <v>133</v>
      </c>
      <c r="AW276" s="14" t="s">
        <v>31</v>
      </c>
      <c r="AX276" s="14" t="s">
        <v>73</v>
      </c>
      <c r="AY276" s="218" t="s">
        <v>125</v>
      </c>
    </row>
    <row r="277" spans="2:51" s="15" customFormat="1" ht="11.25">
      <c r="B277" s="219"/>
      <c r="C277" s="220"/>
      <c r="D277" s="199" t="s">
        <v>135</v>
      </c>
      <c r="E277" s="221" t="s">
        <v>1</v>
      </c>
      <c r="F277" s="222" t="s">
        <v>152</v>
      </c>
      <c r="G277" s="220"/>
      <c r="H277" s="223">
        <v>22.034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135</v>
      </c>
      <c r="AU277" s="229" t="s">
        <v>133</v>
      </c>
      <c r="AV277" s="15" t="s">
        <v>132</v>
      </c>
      <c r="AW277" s="15" t="s">
        <v>31</v>
      </c>
      <c r="AX277" s="15" t="s">
        <v>81</v>
      </c>
      <c r="AY277" s="229" t="s">
        <v>125</v>
      </c>
    </row>
    <row r="278" spans="1:65" s="2" customFormat="1" ht="33" customHeight="1">
      <c r="A278" s="34"/>
      <c r="B278" s="35"/>
      <c r="C278" s="183" t="s">
        <v>488</v>
      </c>
      <c r="D278" s="183" t="s">
        <v>128</v>
      </c>
      <c r="E278" s="184" t="s">
        <v>489</v>
      </c>
      <c r="F278" s="185" t="s">
        <v>490</v>
      </c>
      <c r="G278" s="186" t="s">
        <v>169</v>
      </c>
      <c r="H278" s="187">
        <v>0.002</v>
      </c>
      <c r="I278" s="188"/>
      <c r="J278" s="189">
        <f>ROUND(I278*H278,2)</f>
        <v>0</v>
      </c>
      <c r="K278" s="190"/>
      <c r="L278" s="39"/>
      <c r="M278" s="191" t="s">
        <v>1</v>
      </c>
      <c r="N278" s="192" t="s">
        <v>39</v>
      </c>
      <c r="O278" s="71"/>
      <c r="P278" s="193">
        <f>O278*H278</f>
        <v>0</v>
      </c>
      <c r="Q278" s="193">
        <v>0</v>
      </c>
      <c r="R278" s="193">
        <f>Q278*H278</f>
        <v>0</v>
      </c>
      <c r="S278" s="193">
        <v>0</v>
      </c>
      <c r="T278" s="194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5" t="s">
        <v>202</v>
      </c>
      <c r="AT278" s="195" t="s">
        <v>128</v>
      </c>
      <c r="AU278" s="195" t="s">
        <v>133</v>
      </c>
      <c r="AY278" s="17" t="s">
        <v>125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17" t="s">
        <v>133</v>
      </c>
      <c r="BK278" s="196">
        <f>ROUND(I278*H278,2)</f>
        <v>0</v>
      </c>
      <c r="BL278" s="17" t="s">
        <v>202</v>
      </c>
      <c r="BM278" s="195" t="s">
        <v>491</v>
      </c>
    </row>
    <row r="279" spans="1:65" s="2" customFormat="1" ht="24.2" customHeight="1">
      <c r="A279" s="34"/>
      <c r="B279" s="35"/>
      <c r="C279" s="183" t="s">
        <v>492</v>
      </c>
      <c r="D279" s="183" t="s">
        <v>128</v>
      </c>
      <c r="E279" s="184" t="s">
        <v>493</v>
      </c>
      <c r="F279" s="185" t="s">
        <v>494</v>
      </c>
      <c r="G279" s="186" t="s">
        <v>169</v>
      </c>
      <c r="H279" s="187">
        <v>0.002</v>
      </c>
      <c r="I279" s="188"/>
      <c r="J279" s="189">
        <f>ROUND(I279*H279,2)</f>
        <v>0</v>
      </c>
      <c r="K279" s="190"/>
      <c r="L279" s="39"/>
      <c r="M279" s="191" t="s">
        <v>1</v>
      </c>
      <c r="N279" s="192" t="s">
        <v>39</v>
      </c>
      <c r="O279" s="71"/>
      <c r="P279" s="193">
        <f>O279*H279</f>
        <v>0</v>
      </c>
      <c r="Q279" s="193">
        <v>0</v>
      </c>
      <c r="R279" s="193">
        <f>Q279*H279</f>
        <v>0</v>
      </c>
      <c r="S279" s="193">
        <v>0</v>
      </c>
      <c r="T279" s="194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5" t="s">
        <v>202</v>
      </c>
      <c r="AT279" s="195" t="s">
        <v>128</v>
      </c>
      <c r="AU279" s="195" t="s">
        <v>133</v>
      </c>
      <c r="AY279" s="17" t="s">
        <v>125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7" t="s">
        <v>133</v>
      </c>
      <c r="BK279" s="196">
        <f>ROUND(I279*H279,2)</f>
        <v>0</v>
      </c>
      <c r="BL279" s="17" t="s">
        <v>202</v>
      </c>
      <c r="BM279" s="195" t="s">
        <v>495</v>
      </c>
    </row>
    <row r="280" spans="2:63" s="12" customFormat="1" ht="22.9" customHeight="1">
      <c r="B280" s="167"/>
      <c r="C280" s="168"/>
      <c r="D280" s="169" t="s">
        <v>72</v>
      </c>
      <c r="E280" s="181" t="s">
        <v>496</v>
      </c>
      <c r="F280" s="181" t="s">
        <v>497</v>
      </c>
      <c r="G280" s="168"/>
      <c r="H280" s="168"/>
      <c r="I280" s="171"/>
      <c r="J280" s="182">
        <f>BK280</f>
        <v>0</v>
      </c>
      <c r="K280" s="168"/>
      <c r="L280" s="173"/>
      <c r="M280" s="174"/>
      <c r="N280" s="175"/>
      <c r="O280" s="175"/>
      <c r="P280" s="176">
        <f>SUM(P281:P288)</f>
        <v>0</v>
      </c>
      <c r="Q280" s="175"/>
      <c r="R280" s="176">
        <f>SUM(R281:R288)</f>
        <v>0.00216</v>
      </c>
      <c r="S280" s="175"/>
      <c r="T280" s="177">
        <f>SUM(T281:T288)</f>
        <v>0</v>
      </c>
      <c r="AR280" s="178" t="s">
        <v>133</v>
      </c>
      <c r="AT280" s="179" t="s">
        <v>72</v>
      </c>
      <c r="AU280" s="179" t="s">
        <v>81</v>
      </c>
      <c r="AY280" s="178" t="s">
        <v>125</v>
      </c>
      <c r="BK280" s="180">
        <f>SUM(BK281:BK288)</f>
        <v>0</v>
      </c>
    </row>
    <row r="281" spans="1:65" s="2" customFormat="1" ht="24.2" customHeight="1">
      <c r="A281" s="34"/>
      <c r="B281" s="35"/>
      <c r="C281" s="183" t="s">
        <v>498</v>
      </c>
      <c r="D281" s="183" t="s">
        <v>128</v>
      </c>
      <c r="E281" s="184" t="s">
        <v>499</v>
      </c>
      <c r="F281" s="185" t="s">
        <v>500</v>
      </c>
      <c r="G281" s="186" t="s">
        <v>142</v>
      </c>
      <c r="H281" s="187">
        <v>4.5</v>
      </c>
      <c r="I281" s="188"/>
      <c r="J281" s="189">
        <f>ROUND(I281*H281,2)</f>
        <v>0</v>
      </c>
      <c r="K281" s="190"/>
      <c r="L281" s="39"/>
      <c r="M281" s="191" t="s">
        <v>1</v>
      </c>
      <c r="N281" s="192" t="s">
        <v>39</v>
      </c>
      <c r="O281" s="71"/>
      <c r="P281" s="193">
        <f>O281*H281</f>
        <v>0</v>
      </c>
      <c r="Q281" s="193">
        <v>7E-05</v>
      </c>
      <c r="R281" s="193">
        <f>Q281*H281</f>
        <v>0.00031499999999999996</v>
      </c>
      <c r="S281" s="193">
        <v>0</v>
      </c>
      <c r="T281" s="194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5" t="s">
        <v>202</v>
      </c>
      <c r="AT281" s="195" t="s">
        <v>128</v>
      </c>
      <c r="AU281" s="195" t="s">
        <v>133</v>
      </c>
      <c r="AY281" s="17" t="s">
        <v>125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7" t="s">
        <v>133</v>
      </c>
      <c r="BK281" s="196">
        <f>ROUND(I281*H281,2)</f>
        <v>0</v>
      </c>
      <c r="BL281" s="17" t="s">
        <v>202</v>
      </c>
      <c r="BM281" s="195" t="s">
        <v>501</v>
      </c>
    </row>
    <row r="282" spans="2:51" s="13" customFormat="1" ht="11.25">
      <c r="B282" s="197"/>
      <c r="C282" s="198"/>
      <c r="D282" s="199" t="s">
        <v>135</v>
      </c>
      <c r="E282" s="200" t="s">
        <v>1</v>
      </c>
      <c r="F282" s="201" t="s">
        <v>502</v>
      </c>
      <c r="G282" s="198"/>
      <c r="H282" s="200" t="s">
        <v>1</v>
      </c>
      <c r="I282" s="202"/>
      <c r="J282" s="198"/>
      <c r="K282" s="198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135</v>
      </c>
      <c r="AU282" s="207" t="s">
        <v>133</v>
      </c>
      <c r="AV282" s="13" t="s">
        <v>81</v>
      </c>
      <c r="AW282" s="13" t="s">
        <v>31</v>
      </c>
      <c r="AX282" s="13" t="s">
        <v>73</v>
      </c>
      <c r="AY282" s="207" t="s">
        <v>125</v>
      </c>
    </row>
    <row r="283" spans="2:51" s="14" customFormat="1" ht="11.25">
      <c r="B283" s="208"/>
      <c r="C283" s="209"/>
      <c r="D283" s="199" t="s">
        <v>135</v>
      </c>
      <c r="E283" s="210" t="s">
        <v>1</v>
      </c>
      <c r="F283" s="211" t="s">
        <v>503</v>
      </c>
      <c r="G283" s="209"/>
      <c r="H283" s="212">
        <v>4.5</v>
      </c>
      <c r="I283" s="213"/>
      <c r="J283" s="209"/>
      <c r="K283" s="209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135</v>
      </c>
      <c r="AU283" s="218" t="s">
        <v>133</v>
      </c>
      <c r="AV283" s="14" t="s">
        <v>133</v>
      </c>
      <c r="AW283" s="14" t="s">
        <v>31</v>
      </c>
      <c r="AX283" s="14" t="s">
        <v>81</v>
      </c>
      <c r="AY283" s="218" t="s">
        <v>125</v>
      </c>
    </row>
    <row r="284" spans="1:65" s="2" customFormat="1" ht="16.5" customHeight="1">
      <c r="A284" s="34"/>
      <c r="B284" s="35"/>
      <c r="C284" s="183" t="s">
        <v>504</v>
      </c>
      <c r="D284" s="183" t="s">
        <v>128</v>
      </c>
      <c r="E284" s="184" t="s">
        <v>505</v>
      </c>
      <c r="F284" s="185" t="s">
        <v>506</v>
      </c>
      <c r="G284" s="186" t="s">
        <v>142</v>
      </c>
      <c r="H284" s="187">
        <v>4.5</v>
      </c>
      <c r="I284" s="188"/>
      <c r="J284" s="189">
        <f>ROUND(I284*H284,2)</f>
        <v>0</v>
      </c>
      <c r="K284" s="190"/>
      <c r="L284" s="39"/>
      <c r="M284" s="191" t="s">
        <v>1</v>
      </c>
      <c r="N284" s="192" t="s">
        <v>39</v>
      </c>
      <c r="O284" s="71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5" t="s">
        <v>202</v>
      </c>
      <c r="AT284" s="195" t="s">
        <v>128</v>
      </c>
      <c r="AU284" s="195" t="s">
        <v>133</v>
      </c>
      <c r="AY284" s="17" t="s">
        <v>125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7" t="s">
        <v>133</v>
      </c>
      <c r="BK284" s="196">
        <f>ROUND(I284*H284,2)</f>
        <v>0</v>
      </c>
      <c r="BL284" s="17" t="s">
        <v>202</v>
      </c>
      <c r="BM284" s="195" t="s">
        <v>507</v>
      </c>
    </row>
    <row r="285" spans="1:65" s="2" customFormat="1" ht="24.2" customHeight="1">
      <c r="A285" s="34"/>
      <c r="B285" s="35"/>
      <c r="C285" s="183" t="s">
        <v>508</v>
      </c>
      <c r="D285" s="183" t="s">
        <v>128</v>
      </c>
      <c r="E285" s="184" t="s">
        <v>509</v>
      </c>
      <c r="F285" s="185" t="s">
        <v>510</v>
      </c>
      <c r="G285" s="186" t="s">
        <v>142</v>
      </c>
      <c r="H285" s="187">
        <v>4.5</v>
      </c>
      <c r="I285" s="188"/>
      <c r="J285" s="189">
        <f>ROUND(I285*H285,2)</f>
        <v>0</v>
      </c>
      <c r="K285" s="190"/>
      <c r="L285" s="39"/>
      <c r="M285" s="191" t="s">
        <v>1</v>
      </c>
      <c r="N285" s="192" t="s">
        <v>39</v>
      </c>
      <c r="O285" s="71"/>
      <c r="P285" s="193">
        <f>O285*H285</f>
        <v>0</v>
      </c>
      <c r="Q285" s="193">
        <v>0.00014</v>
      </c>
      <c r="R285" s="193">
        <f>Q285*H285</f>
        <v>0.0006299999999999999</v>
      </c>
      <c r="S285" s="193">
        <v>0</v>
      </c>
      <c r="T285" s="194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5" t="s">
        <v>202</v>
      </c>
      <c r="AT285" s="195" t="s">
        <v>128</v>
      </c>
      <c r="AU285" s="195" t="s">
        <v>133</v>
      </c>
      <c r="AY285" s="17" t="s">
        <v>125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17" t="s">
        <v>133</v>
      </c>
      <c r="BK285" s="196">
        <f>ROUND(I285*H285,2)</f>
        <v>0</v>
      </c>
      <c r="BL285" s="17" t="s">
        <v>202</v>
      </c>
      <c r="BM285" s="195" t="s">
        <v>511</v>
      </c>
    </row>
    <row r="286" spans="1:65" s="2" customFormat="1" ht="24.2" customHeight="1">
      <c r="A286" s="34"/>
      <c r="B286" s="35"/>
      <c r="C286" s="183" t="s">
        <v>512</v>
      </c>
      <c r="D286" s="183" t="s">
        <v>128</v>
      </c>
      <c r="E286" s="184" t="s">
        <v>513</v>
      </c>
      <c r="F286" s="185" t="s">
        <v>514</v>
      </c>
      <c r="G286" s="186" t="s">
        <v>142</v>
      </c>
      <c r="H286" s="187">
        <v>4.5</v>
      </c>
      <c r="I286" s="188"/>
      <c r="J286" s="189">
        <f>ROUND(I286*H286,2)</f>
        <v>0</v>
      </c>
      <c r="K286" s="190"/>
      <c r="L286" s="39"/>
      <c r="M286" s="191" t="s">
        <v>1</v>
      </c>
      <c r="N286" s="192" t="s">
        <v>39</v>
      </c>
      <c r="O286" s="71"/>
      <c r="P286" s="193">
        <f>O286*H286</f>
        <v>0</v>
      </c>
      <c r="Q286" s="193">
        <v>0.00012</v>
      </c>
      <c r="R286" s="193">
        <f>Q286*H286</f>
        <v>0.00054</v>
      </c>
      <c r="S286" s="193">
        <v>0</v>
      </c>
      <c r="T286" s="194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5" t="s">
        <v>202</v>
      </c>
      <c r="AT286" s="195" t="s">
        <v>128</v>
      </c>
      <c r="AU286" s="195" t="s">
        <v>133</v>
      </c>
      <c r="AY286" s="17" t="s">
        <v>125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7" t="s">
        <v>133</v>
      </c>
      <c r="BK286" s="196">
        <f>ROUND(I286*H286,2)</f>
        <v>0</v>
      </c>
      <c r="BL286" s="17" t="s">
        <v>202</v>
      </c>
      <c r="BM286" s="195" t="s">
        <v>515</v>
      </c>
    </row>
    <row r="287" spans="1:65" s="2" customFormat="1" ht="24.2" customHeight="1">
      <c r="A287" s="34"/>
      <c r="B287" s="35"/>
      <c r="C287" s="183" t="s">
        <v>516</v>
      </c>
      <c r="D287" s="183" t="s">
        <v>128</v>
      </c>
      <c r="E287" s="184" t="s">
        <v>517</v>
      </c>
      <c r="F287" s="185" t="s">
        <v>518</v>
      </c>
      <c r="G287" s="186" t="s">
        <v>142</v>
      </c>
      <c r="H287" s="187">
        <v>4.5</v>
      </c>
      <c r="I287" s="188"/>
      <c r="J287" s="189">
        <f>ROUND(I287*H287,2)</f>
        <v>0</v>
      </c>
      <c r="K287" s="190"/>
      <c r="L287" s="39"/>
      <c r="M287" s="191" t="s">
        <v>1</v>
      </c>
      <c r="N287" s="192" t="s">
        <v>39</v>
      </c>
      <c r="O287" s="71"/>
      <c r="P287" s="193">
        <f>O287*H287</f>
        <v>0</v>
      </c>
      <c r="Q287" s="193">
        <v>0.00012</v>
      </c>
      <c r="R287" s="193">
        <f>Q287*H287</f>
        <v>0.00054</v>
      </c>
      <c r="S287" s="193">
        <v>0</v>
      </c>
      <c r="T287" s="194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5" t="s">
        <v>202</v>
      </c>
      <c r="AT287" s="195" t="s">
        <v>128</v>
      </c>
      <c r="AU287" s="195" t="s">
        <v>133</v>
      </c>
      <c r="AY287" s="17" t="s">
        <v>125</v>
      </c>
      <c r="BE287" s="196">
        <f>IF(N287="základní",J287,0)</f>
        <v>0</v>
      </c>
      <c r="BF287" s="196">
        <f>IF(N287="snížená",J287,0)</f>
        <v>0</v>
      </c>
      <c r="BG287" s="196">
        <f>IF(N287="zákl. přenesená",J287,0)</f>
        <v>0</v>
      </c>
      <c r="BH287" s="196">
        <f>IF(N287="sníž. přenesená",J287,0)</f>
        <v>0</v>
      </c>
      <c r="BI287" s="196">
        <f>IF(N287="nulová",J287,0)</f>
        <v>0</v>
      </c>
      <c r="BJ287" s="17" t="s">
        <v>133</v>
      </c>
      <c r="BK287" s="196">
        <f>ROUND(I287*H287,2)</f>
        <v>0</v>
      </c>
      <c r="BL287" s="17" t="s">
        <v>202</v>
      </c>
      <c r="BM287" s="195" t="s">
        <v>519</v>
      </c>
    </row>
    <row r="288" spans="1:65" s="2" customFormat="1" ht="24.2" customHeight="1">
      <c r="A288" s="34"/>
      <c r="B288" s="35"/>
      <c r="C288" s="183" t="s">
        <v>520</v>
      </c>
      <c r="D288" s="183" t="s">
        <v>128</v>
      </c>
      <c r="E288" s="184" t="s">
        <v>521</v>
      </c>
      <c r="F288" s="185" t="s">
        <v>522</v>
      </c>
      <c r="G288" s="186" t="s">
        <v>142</v>
      </c>
      <c r="H288" s="187">
        <v>4.5</v>
      </c>
      <c r="I288" s="188"/>
      <c r="J288" s="189">
        <f>ROUND(I288*H288,2)</f>
        <v>0</v>
      </c>
      <c r="K288" s="190"/>
      <c r="L288" s="39"/>
      <c r="M288" s="191" t="s">
        <v>1</v>
      </c>
      <c r="N288" s="192" t="s">
        <v>39</v>
      </c>
      <c r="O288" s="71"/>
      <c r="P288" s="193">
        <f>O288*H288</f>
        <v>0</v>
      </c>
      <c r="Q288" s="193">
        <v>3E-05</v>
      </c>
      <c r="R288" s="193">
        <f>Q288*H288</f>
        <v>0.000135</v>
      </c>
      <c r="S288" s="193">
        <v>0</v>
      </c>
      <c r="T288" s="194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5" t="s">
        <v>202</v>
      </c>
      <c r="AT288" s="195" t="s">
        <v>128</v>
      </c>
      <c r="AU288" s="195" t="s">
        <v>133</v>
      </c>
      <c r="AY288" s="17" t="s">
        <v>125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17" t="s">
        <v>133</v>
      </c>
      <c r="BK288" s="196">
        <f>ROUND(I288*H288,2)</f>
        <v>0</v>
      </c>
      <c r="BL288" s="17" t="s">
        <v>202</v>
      </c>
      <c r="BM288" s="195" t="s">
        <v>523</v>
      </c>
    </row>
    <row r="289" spans="2:63" s="12" customFormat="1" ht="22.9" customHeight="1">
      <c r="B289" s="167"/>
      <c r="C289" s="168"/>
      <c r="D289" s="169" t="s">
        <v>72</v>
      </c>
      <c r="E289" s="181" t="s">
        <v>524</v>
      </c>
      <c r="F289" s="181" t="s">
        <v>525</v>
      </c>
      <c r="G289" s="168"/>
      <c r="H289" s="168"/>
      <c r="I289" s="171"/>
      <c r="J289" s="182">
        <f>BK289</f>
        <v>0</v>
      </c>
      <c r="K289" s="168"/>
      <c r="L289" s="173"/>
      <c r="M289" s="174"/>
      <c r="N289" s="175"/>
      <c r="O289" s="175"/>
      <c r="P289" s="176">
        <f>SUM(P290:P322)</f>
        <v>0</v>
      </c>
      <c r="Q289" s="175"/>
      <c r="R289" s="176">
        <f>SUM(R290:R322)</f>
        <v>0.15397596</v>
      </c>
      <c r="S289" s="175"/>
      <c r="T289" s="177">
        <f>SUM(T290:T322)</f>
        <v>0.032651059999999996</v>
      </c>
      <c r="AR289" s="178" t="s">
        <v>133</v>
      </c>
      <c r="AT289" s="179" t="s">
        <v>72</v>
      </c>
      <c r="AU289" s="179" t="s">
        <v>81</v>
      </c>
      <c r="AY289" s="178" t="s">
        <v>125</v>
      </c>
      <c r="BK289" s="180">
        <f>SUM(BK290:BK322)</f>
        <v>0</v>
      </c>
    </row>
    <row r="290" spans="1:65" s="2" customFormat="1" ht="24.2" customHeight="1">
      <c r="A290" s="34"/>
      <c r="B290" s="35"/>
      <c r="C290" s="183" t="s">
        <v>526</v>
      </c>
      <c r="D290" s="183" t="s">
        <v>128</v>
      </c>
      <c r="E290" s="184" t="s">
        <v>527</v>
      </c>
      <c r="F290" s="185" t="s">
        <v>528</v>
      </c>
      <c r="G290" s="186" t="s">
        <v>142</v>
      </c>
      <c r="H290" s="187">
        <v>105.326</v>
      </c>
      <c r="I290" s="188"/>
      <c r="J290" s="189">
        <f>ROUND(I290*H290,2)</f>
        <v>0</v>
      </c>
      <c r="K290" s="190"/>
      <c r="L290" s="39"/>
      <c r="M290" s="191" t="s">
        <v>1</v>
      </c>
      <c r="N290" s="192" t="s">
        <v>39</v>
      </c>
      <c r="O290" s="71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5" t="s">
        <v>202</v>
      </c>
      <c r="AT290" s="195" t="s">
        <v>128</v>
      </c>
      <c r="AU290" s="195" t="s">
        <v>133</v>
      </c>
      <c r="AY290" s="17" t="s">
        <v>125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7" t="s">
        <v>133</v>
      </c>
      <c r="BK290" s="196">
        <f>ROUND(I290*H290,2)</f>
        <v>0</v>
      </c>
      <c r="BL290" s="17" t="s">
        <v>202</v>
      </c>
      <c r="BM290" s="195" t="s">
        <v>529</v>
      </c>
    </row>
    <row r="291" spans="1:65" s="2" customFormat="1" ht="16.5" customHeight="1">
      <c r="A291" s="34"/>
      <c r="B291" s="35"/>
      <c r="C291" s="183" t="s">
        <v>530</v>
      </c>
      <c r="D291" s="183" t="s">
        <v>128</v>
      </c>
      <c r="E291" s="184" t="s">
        <v>531</v>
      </c>
      <c r="F291" s="185" t="s">
        <v>532</v>
      </c>
      <c r="G291" s="186" t="s">
        <v>142</v>
      </c>
      <c r="H291" s="187">
        <v>105.326</v>
      </c>
      <c r="I291" s="188"/>
      <c r="J291" s="189">
        <f>ROUND(I291*H291,2)</f>
        <v>0</v>
      </c>
      <c r="K291" s="190"/>
      <c r="L291" s="39"/>
      <c r="M291" s="191" t="s">
        <v>1</v>
      </c>
      <c r="N291" s="192" t="s">
        <v>39</v>
      </c>
      <c r="O291" s="71"/>
      <c r="P291" s="193">
        <f>O291*H291</f>
        <v>0</v>
      </c>
      <c r="Q291" s="193">
        <v>0.001</v>
      </c>
      <c r="R291" s="193">
        <f>Q291*H291</f>
        <v>0.10532599999999999</v>
      </c>
      <c r="S291" s="193">
        <v>0.00031</v>
      </c>
      <c r="T291" s="194">
        <f>S291*H291</f>
        <v>0.032651059999999996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5" t="s">
        <v>202</v>
      </c>
      <c r="AT291" s="195" t="s">
        <v>128</v>
      </c>
      <c r="AU291" s="195" t="s">
        <v>133</v>
      </c>
      <c r="AY291" s="17" t="s">
        <v>125</v>
      </c>
      <c r="BE291" s="196">
        <f>IF(N291="základní",J291,0)</f>
        <v>0</v>
      </c>
      <c r="BF291" s="196">
        <f>IF(N291="snížená",J291,0)</f>
        <v>0</v>
      </c>
      <c r="BG291" s="196">
        <f>IF(N291="zákl. přenesená",J291,0)</f>
        <v>0</v>
      </c>
      <c r="BH291" s="196">
        <f>IF(N291="sníž. přenesená",J291,0)</f>
        <v>0</v>
      </c>
      <c r="BI291" s="196">
        <f>IF(N291="nulová",J291,0)</f>
        <v>0</v>
      </c>
      <c r="BJ291" s="17" t="s">
        <v>133</v>
      </c>
      <c r="BK291" s="196">
        <f>ROUND(I291*H291,2)</f>
        <v>0</v>
      </c>
      <c r="BL291" s="17" t="s">
        <v>202</v>
      </c>
      <c r="BM291" s="195" t="s">
        <v>533</v>
      </c>
    </row>
    <row r="292" spans="1:65" s="2" customFormat="1" ht="24.2" customHeight="1">
      <c r="A292" s="34"/>
      <c r="B292" s="35"/>
      <c r="C292" s="183" t="s">
        <v>534</v>
      </c>
      <c r="D292" s="183" t="s">
        <v>128</v>
      </c>
      <c r="E292" s="184" t="s">
        <v>535</v>
      </c>
      <c r="F292" s="185" t="s">
        <v>536</v>
      </c>
      <c r="G292" s="186" t="s">
        <v>142</v>
      </c>
      <c r="H292" s="187">
        <v>105.326</v>
      </c>
      <c r="I292" s="188"/>
      <c r="J292" s="189">
        <f>ROUND(I292*H292,2)</f>
        <v>0</v>
      </c>
      <c r="K292" s="190"/>
      <c r="L292" s="39"/>
      <c r="M292" s="191" t="s">
        <v>1</v>
      </c>
      <c r="N292" s="192" t="s">
        <v>39</v>
      </c>
      <c r="O292" s="71"/>
      <c r="P292" s="193">
        <f>O292*H292</f>
        <v>0</v>
      </c>
      <c r="Q292" s="193">
        <v>0</v>
      </c>
      <c r="R292" s="193">
        <f>Q292*H292</f>
        <v>0</v>
      </c>
      <c r="S292" s="193">
        <v>0</v>
      </c>
      <c r="T292" s="194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5" t="s">
        <v>202</v>
      </c>
      <c r="AT292" s="195" t="s">
        <v>128</v>
      </c>
      <c r="AU292" s="195" t="s">
        <v>133</v>
      </c>
      <c r="AY292" s="17" t="s">
        <v>125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17" t="s">
        <v>133</v>
      </c>
      <c r="BK292" s="196">
        <f>ROUND(I292*H292,2)</f>
        <v>0</v>
      </c>
      <c r="BL292" s="17" t="s">
        <v>202</v>
      </c>
      <c r="BM292" s="195" t="s">
        <v>537</v>
      </c>
    </row>
    <row r="293" spans="1:65" s="2" customFormat="1" ht="24.2" customHeight="1">
      <c r="A293" s="34"/>
      <c r="B293" s="35"/>
      <c r="C293" s="183" t="s">
        <v>538</v>
      </c>
      <c r="D293" s="183" t="s">
        <v>128</v>
      </c>
      <c r="E293" s="184" t="s">
        <v>539</v>
      </c>
      <c r="F293" s="185" t="s">
        <v>540</v>
      </c>
      <c r="G293" s="186" t="s">
        <v>217</v>
      </c>
      <c r="H293" s="187">
        <v>20</v>
      </c>
      <c r="I293" s="188"/>
      <c r="J293" s="189">
        <f>ROUND(I293*H293,2)</f>
        <v>0</v>
      </c>
      <c r="K293" s="190"/>
      <c r="L293" s="39"/>
      <c r="M293" s="191" t="s">
        <v>1</v>
      </c>
      <c r="N293" s="192" t="s">
        <v>39</v>
      </c>
      <c r="O293" s="71"/>
      <c r="P293" s="193">
        <f>O293*H293</f>
        <v>0</v>
      </c>
      <c r="Q293" s="193">
        <v>1E-05</v>
      </c>
      <c r="R293" s="193">
        <f>Q293*H293</f>
        <v>0.0002</v>
      </c>
      <c r="S293" s="193">
        <v>0</v>
      </c>
      <c r="T293" s="194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5" t="s">
        <v>202</v>
      </c>
      <c r="AT293" s="195" t="s">
        <v>128</v>
      </c>
      <c r="AU293" s="195" t="s">
        <v>133</v>
      </c>
      <c r="AY293" s="17" t="s">
        <v>125</v>
      </c>
      <c r="BE293" s="196">
        <f>IF(N293="základní",J293,0)</f>
        <v>0</v>
      </c>
      <c r="BF293" s="196">
        <f>IF(N293="snížená",J293,0)</f>
        <v>0</v>
      </c>
      <c r="BG293" s="196">
        <f>IF(N293="zákl. přenesená",J293,0)</f>
        <v>0</v>
      </c>
      <c r="BH293" s="196">
        <f>IF(N293="sníž. přenesená",J293,0)</f>
        <v>0</v>
      </c>
      <c r="BI293" s="196">
        <f>IF(N293="nulová",J293,0)</f>
        <v>0</v>
      </c>
      <c r="BJ293" s="17" t="s">
        <v>133</v>
      </c>
      <c r="BK293" s="196">
        <f>ROUND(I293*H293,2)</f>
        <v>0</v>
      </c>
      <c r="BL293" s="17" t="s">
        <v>202</v>
      </c>
      <c r="BM293" s="195" t="s">
        <v>541</v>
      </c>
    </row>
    <row r="294" spans="1:65" s="2" customFormat="1" ht="16.5" customHeight="1">
      <c r="A294" s="34"/>
      <c r="B294" s="35"/>
      <c r="C294" s="183" t="s">
        <v>542</v>
      </c>
      <c r="D294" s="183" t="s">
        <v>128</v>
      </c>
      <c r="E294" s="184" t="s">
        <v>543</v>
      </c>
      <c r="F294" s="185" t="s">
        <v>544</v>
      </c>
      <c r="G294" s="186" t="s">
        <v>142</v>
      </c>
      <c r="H294" s="187">
        <v>31.05</v>
      </c>
      <c r="I294" s="188"/>
      <c r="J294" s="189">
        <f>ROUND(I294*H294,2)</f>
        <v>0</v>
      </c>
      <c r="K294" s="190"/>
      <c r="L294" s="39"/>
      <c r="M294" s="191" t="s">
        <v>1</v>
      </c>
      <c r="N294" s="192" t="s">
        <v>39</v>
      </c>
      <c r="O294" s="71"/>
      <c r="P294" s="193">
        <f>O294*H294</f>
        <v>0</v>
      </c>
      <c r="Q294" s="193">
        <v>0</v>
      </c>
      <c r="R294" s="193">
        <f>Q294*H294</f>
        <v>0</v>
      </c>
      <c r="S294" s="193">
        <v>0</v>
      </c>
      <c r="T294" s="194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5" t="s">
        <v>202</v>
      </c>
      <c r="AT294" s="195" t="s">
        <v>128</v>
      </c>
      <c r="AU294" s="195" t="s">
        <v>133</v>
      </c>
      <c r="AY294" s="17" t="s">
        <v>125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17" t="s">
        <v>133</v>
      </c>
      <c r="BK294" s="196">
        <f>ROUND(I294*H294,2)</f>
        <v>0</v>
      </c>
      <c r="BL294" s="17" t="s">
        <v>202</v>
      </c>
      <c r="BM294" s="195" t="s">
        <v>545</v>
      </c>
    </row>
    <row r="295" spans="2:51" s="13" customFormat="1" ht="11.25">
      <c r="B295" s="197"/>
      <c r="C295" s="198"/>
      <c r="D295" s="199" t="s">
        <v>135</v>
      </c>
      <c r="E295" s="200" t="s">
        <v>1</v>
      </c>
      <c r="F295" s="201" t="s">
        <v>546</v>
      </c>
      <c r="G295" s="198"/>
      <c r="H295" s="200" t="s">
        <v>1</v>
      </c>
      <c r="I295" s="202"/>
      <c r="J295" s="198"/>
      <c r="K295" s="198"/>
      <c r="L295" s="203"/>
      <c r="M295" s="204"/>
      <c r="N295" s="205"/>
      <c r="O295" s="205"/>
      <c r="P295" s="205"/>
      <c r="Q295" s="205"/>
      <c r="R295" s="205"/>
      <c r="S295" s="205"/>
      <c r="T295" s="206"/>
      <c r="AT295" s="207" t="s">
        <v>135</v>
      </c>
      <c r="AU295" s="207" t="s">
        <v>133</v>
      </c>
      <c r="AV295" s="13" t="s">
        <v>81</v>
      </c>
      <c r="AW295" s="13" t="s">
        <v>31</v>
      </c>
      <c r="AX295" s="13" t="s">
        <v>73</v>
      </c>
      <c r="AY295" s="207" t="s">
        <v>125</v>
      </c>
    </row>
    <row r="296" spans="2:51" s="14" customFormat="1" ht="11.25">
      <c r="B296" s="208"/>
      <c r="C296" s="209"/>
      <c r="D296" s="199" t="s">
        <v>135</v>
      </c>
      <c r="E296" s="210" t="s">
        <v>1</v>
      </c>
      <c r="F296" s="211" t="s">
        <v>547</v>
      </c>
      <c r="G296" s="209"/>
      <c r="H296" s="212">
        <v>31.05</v>
      </c>
      <c r="I296" s="213"/>
      <c r="J296" s="209"/>
      <c r="K296" s="209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135</v>
      </c>
      <c r="AU296" s="218" t="s">
        <v>133</v>
      </c>
      <c r="AV296" s="14" t="s">
        <v>133</v>
      </c>
      <c r="AW296" s="14" t="s">
        <v>31</v>
      </c>
      <c r="AX296" s="14" t="s">
        <v>73</v>
      </c>
      <c r="AY296" s="218" t="s">
        <v>125</v>
      </c>
    </row>
    <row r="297" spans="2:51" s="15" customFormat="1" ht="11.25">
      <c r="B297" s="219"/>
      <c r="C297" s="220"/>
      <c r="D297" s="199" t="s">
        <v>135</v>
      </c>
      <c r="E297" s="221" t="s">
        <v>1</v>
      </c>
      <c r="F297" s="222" t="s">
        <v>152</v>
      </c>
      <c r="G297" s="220"/>
      <c r="H297" s="223">
        <v>31.05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135</v>
      </c>
      <c r="AU297" s="229" t="s">
        <v>133</v>
      </c>
      <c r="AV297" s="15" t="s">
        <v>132</v>
      </c>
      <c r="AW297" s="15" t="s">
        <v>31</v>
      </c>
      <c r="AX297" s="15" t="s">
        <v>81</v>
      </c>
      <c r="AY297" s="229" t="s">
        <v>125</v>
      </c>
    </row>
    <row r="298" spans="1:65" s="2" customFormat="1" ht="16.5" customHeight="1">
      <c r="A298" s="34"/>
      <c r="B298" s="35"/>
      <c r="C298" s="230" t="s">
        <v>548</v>
      </c>
      <c r="D298" s="230" t="s">
        <v>214</v>
      </c>
      <c r="E298" s="231" t="s">
        <v>549</v>
      </c>
      <c r="F298" s="232" t="s">
        <v>550</v>
      </c>
      <c r="G298" s="233" t="s">
        <v>142</v>
      </c>
      <c r="H298" s="234">
        <v>37.26</v>
      </c>
      <c r="I298" s="235"/>
      <c r="J298" s="236">
        <f>ROUND(I298*H298,2)</f>
        <v>0</v>
      </c>
      <c r="K298" s="237"/>
      <c r="L298" s="238"/>
      <c r="M298" s="239" t="s">
        <v>1</v>
      </c>
      <c r="N298" s="240" t="s">
        <v>39</v>
      </c>
      <c r="O298" s="71"/>
      <c r="P298" s="193">
        <f>O298*H298</f>
        <v>0</v>
      </c>
      <c r="Q298" s="193">
        <v>0</v>
      </c>
      <c r="R298" s="193">
        <f>Q298*H298</f>
        <v>0</v>
      </c>
      <c r="S298" s="193">
        <v>0</v>
      </c>
      <c r="T298" s="194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218</v>
      </c>
      <c r="AT298" s="195" t="s">
        <v>214</v>
      </c>
      <c r="AU298" s="195" t="s">
        <v>133</v>
      </c>
      <c r="AY298" s="17" t="s">
        <v>125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7" t="s">
        <v>133</v>
      </c>
      <c r="BK298" s="196">
        <f>ROUND(I298*H298,2)</f>
        <v>0</v>
      </c>
      <c r="BL298" s="17" t="s">
        <v>202</v>
      </c>
      <c r="BM298" s="195" t="s">
        <v>551</v>
      </c>
    </row>
    <row r="299" spans="2:51" s="14" customFormat="1" ht="11.25">
      <c r="B299" s="208"/>
      <c r="C299" s="209"/>
      <c r="D299" s="199" t="s">
        <v>135</v>
      </c>
      <c r="E299" s="209"/>
      <c r="F299" s="211" t="s">
        <v>552</v>
      </c>
      <c r="G299" s="209"/>
      <c r="H299" s="212">
        <v>37.26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135</v>
      </c>
      <c r="AU299" s="218" t="s">
        <v>133</v>
      </c>
      <c r="AV299" s="14" t="s">
        <v>133</v>
      </c>
      <c r="AW299" s="14" t="s">
        <v>4</v>
      </c>
      <c r="AX299" s="14" t="s">
        <v>81</v>
      </c>
      <c r="AY299" s="218" t="s">
        <v>125</v>
      </c>
    </row>
    <row r="300" spans="1:65" s="2" customFormat="1" ht="24.2" customHeight="1">
      <c r="A300" s="34"/>
      <c r="B300" s="35"/>
      <c r="C300" s="183" t="s">
        <v>553</v>
      </c>
      <c r="D300" s="183" t="s">
        <v>128</v>
      </c>
      <c r="E300" s="184" t="s">
        <v>554</v>
      </c>
      <c r="F300" s="185" t="s">
        <v>555</v>
      </c>
      <c r="G300" s="186" t="s">
        <v>142</v>
      </c>
      <c r="H300" s="187">
        <v>10</v>
      </c>
      <c r="I300" s="188"/>
      <c r="J300" s="189">
        <f>ROUND(I300*H300,2)</f>
        <v>0</v>
      </c>
      <c r="K300" s="190"/>
      <c r="L300" s="39"/>
      <c r="M300" s="191" t="s">
        <v>1</v>
      </c>
      <c r="N300" s="192" t="s">
        <v>39</v>
      </c>
      <c r="O300" s="71"/>
      <c r="P300" s="193">
        <f>O300*H300</f>
        <v>0</v>
      </c>
      <c r="Q300" s="193">
        <v>0</v>
      </c>
      <c r="R300" s="193">
        <f>Q300*H300</f>
        <v>0</v>
      </c>
      <c r="S300" s="193">
        <v>0</v>
      </c>
      <c r="T300" s="194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5" t="s">
        <v>202</v>
      </c>
      <c r="AT300" s="195" t="s">
        <v>128</v>
      </c>
      <c r="AU300" s="195" t="s">
        <v>133</v>
      </c>
      <c r="AY300" s="17" t="s">
        <v>125</v>
      </c>
      <c r="BE300" s="196">
        <f>IF(N300="základní",J300,0)</f>
        <v>0</v>
      </c>
      <c r="BF300" s="196">
        <f>IF(N300="snížená",J300,0)</f>
        <v>0</v>
      </c>
      <c r="BG300" s="196">
        <f>IF(N300="zákl. přenesená",J300,0)</f>
        <v>0</v>
      </c>
      <c r="BH300" s="196">
        <f>IF(N300="sníž. přenesená",J300,0)</f>
        <v>0</v>
      </c>
      <c r="BI300" s="196">
        <f>IF(N300="nulová",J300,0)</f>
        <v>0</v>
      </c>
      <c r="BJ300" s="17" t="s">
        <v>133</v>
      </c>
      <c r="BK300" s="196">
        <f>ROUND(I300*H300,2)</f>
        <v>0</v>
      </c>
      <c r="BL300" s="17" t="s">
        <v>202</v>
      </c>
      <c r="BM300" s="195" t="s">
        <v>556</v>
      </c>
    </row>
    <row r="301" spans="1:65" s="2" customFormat="1" ht="16.5" customHeight="1">
      <c r="A301" s="34"/>
      <c r="B301" s="35"/>
      <c r="C301" s="230" t="s">
        <v>557</v>
      </c>
      <c r="D301" s="230" t="s">
        <v>214</v>
      </c>
      <c r="E301" s="231" t="s">
        <v>558</v>
      </c>
      <c r="F301" s="232" t="s">
        <v>559</v>
      </c>
      <c r="G301" s="233" t="s">
        <v>142</v>
      </c>
      <c r="H301" s="234">
        <v>12</v>
      </c>
      <c r="I301" s="235"/>
      <c r="J301" s="236">
        <f>ROUND(I301*H301,2)</f>
        <v>0</v>
      </c>
      <c r="K301" s="237"/>
      <c r="L301" s="238"/>
      <c r="M301" s="239" t="s">
        <v>1</v>
      </c>
      <c r="N301" s="240" t="s">
        <v>39</v>
      </c>
      <c r="O301" s="71"/>
      <c r="P301" s="193">
        <f>O301*H301</f>
        <v>0</v>
      </c>
      <c r="Q301" s="193">
        <v>0</v>
      </c>
      <c r="R301" s="193">
        <f>Q301*H301</f>
        <v>0</v>
      </c>
      <c r="S301" s="193">
        <v>0</v>
      </c>
      <c r="T301" s="194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5" t="s">
        <v>218</v>
      </c>
      <c r="AT301" s="195" t="s">
        <v>214</v>
      </c>
      <c r="AU301" s="195" t="s">
        <v>133</v>
      </c>
      <c r="AY301" s="17" t="s">
        <v>125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7" t="s">
        <v>133</v>
      </c>
      <c r="BK301" s="196">
        <f>ROUND(I301*H301,2)</f>
        <v>0</v>
      </c>
      <c r="BL301" s="17" t="s">
        <v>202</v>
      </c>
      <c r="BM301" s="195" t="s">
        <v>560</v>
      </c>
    </row>
    <row r="302" spans="2:51" s="14" customFormat="1" ht="11.25">
      <c r="B302" s="208"/>
      <c r="C302" s="209"/>
      <c r="D302" s="199" t="s">
        <v>135</v>
      </c>
      <c r="E302" s="209"/>
      <c r="F302" s="211" t="s">
        <v>561</v>
      </c>
      <c r="G302" s="209"/>
      <c r="H302" s="212">
        <v>12</v>
      </c>
      <c r="I302" s="213"/>
      <c r="J302" s="209"/>
      <c r="K302" s="209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135</v>
      </c>
      <c r="AU302" s="218" t="s">
        <v>133</v>
      </c>
      <c r="AV302" s="14" t="s">
        <v>133</v>
      </c>
      <c r="AW302" s="14" t="s">
        <v>4</v>
      </c>
      <c r="AX302" s="14" t="s">
        <v>81</v>
      </c>
      <c r="AY302" s="218" t="s">
        <v>125</v>
      </c>
    </row>
    <row r="303" spans="1:65" s="2" customFormat="1" ht="24.2" customHeight="1">
      <c r="A303" s="34"/>
      <c r="B303" s="35"/>
      <c r="C303" s="183" t="s">
        <v>562</v>
      </c>
      <c r="D303" s="183" t="s">
        <v>128</v>
      </c>
      <c r="E303" s="184" t="s">
        <v>563</v>
      </c>
      <c r="F303" s="185" t="s">
        <v>564</v>
      </c>
      <c r="G303" s="186" t="s">
        <v>142</v>
      </c>
      <c r="H303" s="187">
        <v>105.326</v>
      </c>
      <c r="I303" s="188"/>
      <c r="J303" s="189">
        <f>ROUND(I303*H303,2)</f>
        <v>0</v>
      </c>
      <c r="K303" s="190"/>
      <c r="L303" s="39"/>
      <c r="M303" s="191" t="s">
        <v>1</v>
      </c>
      <c r="N303" s="192" t="s">
        <v>39</v>
      </c>
      <c r="O303" s="71"/>
      <c r="P303" s="193">
        <f>O303*H303</f>
        <v>0</v>
      </c>
      <c r="Q303" s="193">
        <v>0.0002</v>
      </c>
      <c r="R303" s="193">
        <f>Q303*H303</f>
        <v>0.0210652</v>
      </c>
      <c r="S303" s="193">
        <v>0</v>
      </c>
      <c r="T303" s="194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5" t="s">
        <v>202</v>
      </c>
      <c r="AT303" s="195" t="s">
        <v>128</v>
      </c>
      <c r="AU303" s="195" t="s">
        <v>133</v>
      </c>
      <c r="AY303" s="17" t="s">
        <v>125</v>
      </c>
      <c r="BE303" s="196">
        <f>IF(N303="základní",J303,0)</f>
        <v>0</v>
      </c>
      <c r="BF303" s="196">
        <f>IF(N303="snížená",J303,0)</f>
        <v>0</v>
      </c>
      <c r="BG303" s="196">
        <f>IF(N303="zákl. přenesená",J303,0)</f>
        <v>0</v>
      </c>
      <c r="BH303" s="196">
        <f>IF(N303="sníž. přenesená",J303,0)</f>
        <v>0</v>
      </c>
      <c r="BI303" s="196">
        <f>IF(N303="nulová",J303,0)</f>
        <v>0</v>
      </c>
      <c r="BJ303" s="17" t="s">
        <v>133</v>
      </c>
      <c r="BK303" s="196">
        <f>ROUND(I303*H303,2)</f>
        <v>0</v>
      </c>
      <c r="BL303" s="17" t="s">
        <v>202</v>
      </c>
      <c r="BM303" s="195" t="s">
        <v>565</v>
      </c>
    </row>
    <row r="304" spans="1:65" s="2" customFormat="1" ht="33" customHeight="1">
      <c r="A304" s="34"/>
      <c r="B304" s="35"/>
      <c r="C304" s="183" t="s">
        <v>566</v>
      </c>
      <c r="D304" s="183" t="s">
        <v>128</v>
      </c>
      <c r="E304" s="184" t="s">
        <v>567</v>
      </c>
      <c r="F304" s="185" t="s">
        <v>568</v>
      </c>
      <c r="G304" s="186" t="s">
        <v>142</v>
      </c>
      <c r="H304" s="187">
        <v>105.326</v>
      </c>
      <c r="I304" s="188"/>
      <c r="J304" s="189">
        <f>ROUND(I304*H304,2)</f>
        <v>0</v>
      </c>
      <c r="K304" s="190"/>
      <c r="L304" s="39"/>
      <c r="M304" s="191" t="s">
        <v>1</v>
      </c>
      <c r="N304" s="192" t="s">
        <v>39</v>
      </c>
      <c r="O304" s="71"/>
      <c r="P304" s="193">
        <f>O304*H304</f>
        <v>0</v>
      </c>
      <c r="Q304" s="193">
        <v>0.00026</v>
      </c>
      <c r="R304" s="193">
        <f>Q304*H304</f>
        <v>0.027384759999999998</v>
      </c>
      <c r="S304" s="193">
        <v>0</v>
      </c>
      <c r="T304" s="194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5" t="s">
        <v>202</v>
      </c>
      <c r="AT304" s="195" t="s">
        <v>128</v>
      </c>
      <c r="AU304" s="195" t="s">
        <v>133</v>
      </c>
      <c r="AY304" s="17" t="s">
        <v>125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17" t="s">
        <v>133</v>
      </c>
      <c r="BK304" s="196">
        <f>ROUND(I304*H304,2)</f>
        <v>0</v>
      </c>
      <c r="BL304" s="17" t="s">
        <v>202</v>
      </c>
      <c r="BM304" s="195" t="s">
        <v>569</v>
      </c>
    </row>
    <row r="305" spans="2:51" s="13" customFormat="1" ht="11.25">
      <c r="B305" s="197"/>
      <c r="C305" s="198"/>
      <c r="D305" s="199" t="s">
        <v>135</v>
      </c>
      <c r="E305" s="200" t="s">
        <v>1</v>
      </c>
      <c r="F305" s="201" t="s">
        <v>570</v>
      </c>
      <c r="G305" s="198"/>
      <c r="H305" s="200" t="s">
        <v>1</v>
      </c>
      <c r="I305" s="202"/>
      <c r="J305" s="198"/>
      <c r="K305" s="198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135</v>
      </c>
      <c r="AU305" s="207" t="s">
        <v>133</v>
      </c>
      <c r="AV305" s="13" t="s">
        <v>81</v>
      </c>
      <c r="AW305" s="13" t="s">
        <v>31</v>
      </c>
      <c r="AX305" s="13" t="s">
        <v>73</v>
      </c>
      <c r="AY305" s="207" t="s">
        <v>125</v>
      </c>
    </row>
    <row r="306" spans="2:51" s="13" customFormat="1" ht="11.25">
      <c r="B306" s="197"/>
      <c r="C306" s="198"/>
      <c r="D306" s="199" t="s">
        <v>135</v>
      </c>
      <c r="E306" s="200" t="s">
        <v>1</v>
      </c>
      <c r="F306" s="201" t="s">
        <v>571</v>
      </c>
      <c r="G306" s="198"/>
      <c r="H306" s="200" t="s">
        <v>1</v>
      </c>
      <c r="I306" s="202"/>
      <c r="J306" s="198"/>
      <c r="K306" s="198"/>
      <c r="L306" s="203"/>
      <c r="M306" s="204"/>
      <c r="N306" s="205"/>
      <c r="O306" s="205"/>
      <c r="P306" s="205"/>
      <c r="Q306" s="205"/>
      <c r="R306" s="205"/>
      <c r="S306" s="205"/>
      <c r="T306" s="206"/>
      <c r="AT306" s="207" t="s">
        <v>135</v>
      </c>
      <c r="AU306" s="207" t="s">
        <v>133</v>
      </c>
      <c r="AV306" s="13" t="s">
        <v>81</v>
      </c>
      <c r="AW306" s="13" t="s">
        <v>31</v>
      </c>
      <c r="AX306" s="13" t="s">
        <v>73</v>
      </c>
      <c r="AY306" s="207" t="s">
        <v>125</v>
      </c>
    </row>
    <row r="307" spans="2:51" s="13" customFormat="1" ht="11.25">
      <c r="B307" s="197"/>
      <c r="C307" s="198"/>
      <c r="D307" s="199" t="s">
        <v>135</v>
      </c>
      <c r="E307" s="200" t="s">
        <v>1</v>
      </c>
      <c r="F307" s="201" t="s">
        <v>437</v>
      </c>
      <c r="G307" s="198"/>
      <c r="H307" s="200" t="s">
        <v>1</v>
      </c>
      <c r="I307" s="202"/>
      <c r="J307" s="198"/>
      <c r="K307" s="198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135</v>
      </c>
      <c r="AU307" s="207" t="s">
        <v>133</v>
      </c>
      <c r="AV307" s="13" t="s">
        <v>81</v>
      </c>
      <c r="AW307" s="13" t="s">
        <v>31</v>
      </c>
      <c r="AX307" s="13" t="s">
        <v>73</v>
      </c>
      <c r="AY307" s="207" t="s">
        <v>125</v>
      </c>
    </row>
    <row r="308" spans="2:51" s="14" customFormat="1" ht="11.25">
      <c r="B308" s="208"/>
      <c r="C308" s="209"/>
      <c r="D308" s="199" t="s">
        <v>135</v>
      </c>
      <c r="E308" s="210" t="s">
        <v>1</v>
      </c>
      <c r="F308" s="211" t="s">
        <v>572</v>
      </c>
      <c r="G308" s="209"/>
      <c r="H308" s="212">
        <v>22.811999999999998</v>
      </c>
      <c r="I308" s="213"/>
      <c r="J308" s="209"/>
      <c r="K308" s="209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135</v>
      </c>
      <c r="AU308" s="218" t="s">
        <v>133</v>
      </c>
      <c r="AV308" s="14" t="s">
        <v>133</v>
      </c>
      <c r="AW308" s="14" t="s">
        <v>31</v>
      </c>
      <c r="AX308" s="14" t="s">
        <v>73</v>
      </c>
      <c r="AY308" s="218" t="s">
        <v>125</v>
      </c>
    </row>
    <row r="309" spans="2:51" s="13" customFormat="1" ht="11.25">
      <c r="B309" s="197"/>
      <c r="C309" s="198"/>
      <c r="D309" s="199" t="s">
        <v>135</v>
      </c>
      <c r="E309" s="200" t="s">
        <v>1</v>
      </c>
      <c r="F309" s="201" t="s">
        <v>148</v>
      </c>
      <c r="G309" s="198"/>
      <c r="H309" s="200" t="s">
        <v>1</v>
      </c>
      <c r="I309" s="202"/>
      <c r="J309" s="198"/>
      <c r="K309" s="198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135</v>
      </c>
      <c r="AU309" s="207" t="s">
        <v>133</v>
      </c>
      <c r="AV309" s="13" t="s">
        <v>81</v>
      </c>
      <c r="AW309" s="13" t="s">
        <v>31</v>
      </c>
      <c r="AX309" s="13" t="s">
        <v>73</v>
      </c>
      <c r="AY309" s="207" t="s">
        <v>125</v>
      </c>
    </row>
    <row r="310" spans="2:51" s="14" customFormat="1" ht="11.25">
      <c r="B310" s="208"/>
      <c r="C310" s="209"/>
      <c r="D310" s="199" t="s">
        <v>135</v>
      </c>
      <c r="E310" s="210" t="s">
        <v>1</v>
      </c>
      <c r="F310" s="211" t="s">
        <v>573</v>
      </c>
      <c r="G310" s="209"/>
      <c r="H310" s="212">
        <v>5.52</v>
      </c>
      <c r="I310" s="213"/>
      <c r="J310" s="209"/>
      <c r="K310" s="209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135</v>
      </c>
      <c r="AU310" s="218" t="s">
        <v>133</v>
      </c>
      <c r="AV310" s="14" t="s">
        <v>133</v>
      </c>
      <c r="AW310" s="14" t="s">
        <v>31</v>
      </c>
      <c r="AX310" s="14" t="s">
        <v>73</v>
      </c>
      <c r="AY310" s="218" t="s">
        <v>125</v>
      </c>
    </row>
    <row r="311" spans="2:51" s="13" customFormat="1" ht="11.25">
      <c r="B311" s="197"/>
      <c r="C311" s="198"/>
      <c r="D311" s="199" t="s">
        <v>135</v>
      </c>
      <c r="E311" s="200" t="s">
        <v>1</v>
      </c>
      <c r="F311" s="201" t="s">
        <v>333</v>
      </c>
      <c r="G311" s="198"/>
      <c r="H311" s="200" t="s">
        <v>1</v>
      </c>
      <c r="I311" s="202"/>
      <c r="J311" s="198"/>
      <c r="K311" s="198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135</v>
      </c>
      <c r="AU311" s="207" t="s">
        <v>133</v>
      </c>
      <c r="AV311" s="13" t="s">
        <v>81</v>
      </c>
      <c r="AW311" s="13" t="s">
        <v>31</v>
      </c>
      <c r="AX311" s="13" t="s">
        <v>73</v>
      </c>
      <c r="AY311" s="207" t="s">
        <v>125</v>
      </c>
    </row>
    <row r="312" spans="2:51" s="14" customFormat="1" ht="11.25">
      <c r="B312" s="208"/>
      <c r="C312" s="209"/>
      <c r="D312" s="199" t="s">
        <v>135</v>
      </c>
      <c r="E312" s="210" t="s">
        <v>1</v>
      </c>
      <c r="F312" s="211" t="s">
        <v>574</v>
      </c>
      <c r="G312" s="209"/>
      <c r="H312" s="212">
        <v>45.94400000000001</v>
      </c>
      <c r="I312" s="213"/>
      <c r="J312" s="209"/>
      <c r="K312" s="209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135</v>
      </c>
      <c r="AU312" s="218" t="s">
        <v>133</v>
      </c>
      <c r="AV312" s="14" t="s">
        <v>133</v>
      </c>
      <c r="AW312" s="14" t="s">
        <v>31</v>
      </c>
      <c r="AX312" s="14" t="s">
        <v>73</v>
      </c>
      <c r="AY312" s="218" t="s">
        <v>125</v>
      </c>
    </row>
    <row r="313" spans="2:51" s="13" customFormat="1" ht="11.25">
      <c r="B313" s="197"/>
      <c r="C313" s="198"/>
      <c r="D313" s="199" t="s">
        <v>135</v>
      </c>
      <c r="E313" s="200" t="s">
        <v>1</v>
      </c>
      <c r="F313" s="201" t="s">
        <v>575</v>
      </c>
      <c r="G313" s="198"/>
      <c r="H313" s="200" t="s">
        <v>1</v>
      </c>
      <c r="I313" s="202"/>
      <c r="J313" s="198"/>
      <c r="K313" s="198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135</v>
      </c>
      <c r="AU313" s="207" t="s">
        <v>133</v>
      </c>
      <c r="AV313" s="13" t="s">
        <v>81</v>
      </c>
      <c r="AW313" s="13" t="s">
        <v>31</v>
      </c>
      <c r="AX313" s="13" t="s">
        <v>73</v>
      </c>
      <c r="AY313" s="207" t="s">
        <v>125</v>
      </c>
    </row>
    <row r="314" spans="2:51" s="14" customFormat="1" ht="11.25">
      <c r="B314" s="208"/>
      <c r="C314" s="209"/>
      <c r="D314" s="199" t="s">
        <v>135</v>
      </c>
      <c r="E314" s="210" t="s">
        <v>1</v>
      </c>
      <c r="F314" s="211" t="s">
        <v>576</v>
      </c>
      <c r="G314" s="209"/>
      <c r="H314" s="212">
        <v>31.05</v>
      </c>
      <c r="I314" s="213"/>
      <c r="J314" s="209"/>
      <c r="K314" s="209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135</v>
      </c>
      <c r="AU314" s="218" t="s">
        <v>133</v>
      </c>
      <c r="AV314" s="14" t="s">
        <v>133</v>
      </c>
      <c r="AW314" s="14" t="s">
        <v>31</v>
      </c>
      <c r="AX314" s="14" t="s">
        <v>73</v>
      </c>
      <c r="AY314" s="218" t="s">
        <v>125</v>
      </c>
    </row>
    <row r="315" spans="2:51" s="15" customFormat="1" ht="11.25">
      <c r="B315" s="219"/>
      <c r="C315" s="220"/>
      <c r="D315" s="199" t="s">
        <v>135</v>
      </c>
      <c r="E315" s="221" t="s">
        <v>1</v>
      </c>
      <c r="F315" s="222" t="s">
        <v>152</v>
      </c>
      <c r="G315" s="220"/>
      <c r="H315" s="223">
        <v>105.32600000000001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135</v>
      </c>
      <c r="AU315" s="229" t="s">
        <v>133</v>
      </c>
      <c r="AV315" s="15" t="s">
        <v>132</v>
      </c>
      <c r="AW315" s="15" t="s">
        <v>31</v>
      </c>
      <c r="AX315" s="15" t="s">
        <v>81</v>
      </c>
      <c r="AY315" s="229" t="s">
        <v>125</v>
      </c>
    </row>
    <row r="316" spans="1:65" s="2" customFormat="1" ht="24.2" customHeight="1">
      <c r="A316" s="34"/>
      <c r="B316" s="35"/>
      <c r="C316" s="183" t="s">
        <v>577</v>
      </c>
      <c r="D316" s="183" t="s">
        <v>128</v>
      </c>
      <c r="E316" s="184" t="s">
        <v>578</v>
      </c>
      <c r="F316" s="185" t="s">
        <v>579</v>
      </c>
      <c r="G316" s="186" t="s">
        <v>142</v>
      </c>
      <c r="H316" s="187">
        <v>10.8</v>
      </c>
      <c r="I316" s="188"/>
      <c r="J316" s="189">
        <f>ROUND(I316*H316,2)</f>
        <v>0</v>
      </c>
      <c r="K316" s="190"/>
      <c r="L316" s="39"/>
      <c r="M316" s="191" t="s">
        <v>1</v>
      </c>
      <c r="N316" s="192" t="s">
        <v>39</v>
      </c>
      <c r="O316" s="71"/>
      <c r="P316" s="193">
        <f>O316*H316</f>
        <v>0</v>
      </c>
      <c r="Q316" s="193">
        <v>0</v>
      </c>
      <c r="R316" s="193">
        <f>Q316*H316</f>
        <v>0</v>
      </c>
      <c r="S316" s="193">
        <v>0</v>
      </c>
      <c r="T316" s="194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5" t="s">
        <v>202</v>
      </c>
      <c r="AT316" s="195" t="s">
        <v>128</v>
      </c>
      <c r="AU316" s="195" t="s">
        <v>133</v>
      </c>
      <c r="AY316" s="17" t="s">
        <v>125</v>
      </c>
      <c r="BE316" s="196">
        <f>IF(N316="základní",J316,0)</f>
        <v>0</v>
      </c>
      <c r="BF316" s="196">
        <f>IF(N316="snížená",J316,0)</f>
        <v>0</v>
      </c>
      <c r="BG316" s="196">
        <f>IF(N316="zákl. přenesená",J316,0)</f>
        <v>0</v>
      </c>
      <c r="BH316" s="196">
        <f>IF(N316="sníž. přenesená",J316,0)</f>
        <v>0</v>
      </c>
      <c r="BI316" s="196">
        <f>IF(N316="nulová",J316,0)</f>
        <v>0</v>
      </c>
      <c r="BJ316" s="17" t="s">
        <v>133</v>
      </c>
      <c r="BK316" s="196">
        <f>ROUND(I316*H316,2)</f>
        <v>0</v>
      </c>
      <c r="BL316" s="17" t="s">
        <v>202</v>
      </c>
      <c r="BM316" s="195" t="s">
        <v>580</v>
      </c>
    </row>
    <row r="317" spans="2:51" s="13" customFormat="1" ht="11.25">
      <c r="B317" s="197"/>
      <c r="C317" s="198"/>
      <c r="D317" s="199" t="s">
        <v>135</v>
      </c>
      <c r="E317" s="200" t="s">
        <v>1</v>
      </c>
      <c r="F317" s="201" t="s">
        <v>570</v>
      </c>
      <c r="G317" s="198"/>
      <c r="H317" s="200" t="s">
        <v>1</v>
      </c>
      <c r="I317" s="202"/>
      <c r="J317" s="198"/>
      <c r="K317" s="198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135</v>
      </c>
      <c r="AU317" s="207" t="s">
        <v>133</v>
      </c>
      <c r="AV317" s="13" t="s">
        <v>81</v>
      </c>
      <c r="AW317" s="13" t="s">
        <v>31</v>
      </c>
      <c r="AX317" s="13" t="s">
        <v>73</v>
      </c>
      <c r="AY317" s="207" t="s">
        <v>125</v>
      </c>
    </row>
    <row r="318" spans="2:51" s="13" customFormat="1" ht="11.25">
      <c r="B318" s="197"/>
      <c r="C318" s="198"/>
      <c r="D318" s="199" t="s">
        <v>135</v>
      </c>
      <c r="E318" s="200" t="s">
        <v>1</v>
      </c>
      <c r="F318" s="201" t="s">
        <v>148</v>
      </c>
      <c r="G318" s="198"/>
      <c r="H318" s="200" t="s">
        <v>1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135</v>
      </c>
      <c r="AU318" s="207" t="s">
        <v>133</v>
      </c>
      <c r="AV318" s="13" t="s">
        <v>81</v>
      </c>
      <c r="AW318" s="13" t="s">
        <v>31</v>
      </c>
      <c r="AX318" s="13" t="s">
        <v>73</v>
      </c>
      <c r="AY318" s="207" t="s">
        <v>125</v>
      </c>
    </row>
    <row r="319" spans="2:51" s="14" customFormat="1" ht="11.25">
      <c r="B319" s="208"/>
      <c r="C319" s="209"/>
      <c r="D319" s="199" t="s">
        <v>135</v>
      </c>
      <c r="E319" s="210" t="s">
        <v>1</v>
      </c>
      <c r="F319" s="211" t="s">
        <v>581</v>
      </c>
      <c r="G319" s="209"/>
      <c r="H319" s="212">
        <v>5.52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135</v>
      </c>
      <c r="AU319" s="218" t="s">
        <v>133</v>
      </c>
      <c r="AV319" s="14" t="s">
        <v>133</v>
      </c>
      <c r="AW319" s="14" t="s">
        <v>31</v>
      </c>
      <c r="AX319" s="14" t="s">
        <v>73</v>
      </c>
      <c r="AY319" s="218" t="s">
        <v>125</v>
      </c>
    </row>
    <row r="320" spans="2:51" s="13" customFormat="1" ht="11.25">
      <c r="B320" s="197"/>
      <c r="C320" s="198"/>
      <c r="D320" s="199" t="s">
        <v>135</v>
      </c>
      <c r="E320" s="200" t="s">
        <v>1</v>
      </c>
      <c r="F320" s="201" t="s">
        <v>575</v>
      </c>
      <c r="G320" s="198"/>
      <c r="H320" s="200" t="s">
        <v>1</v>
      </c>
      <c r="I320" s="202"/>
      <c r="J320" s="198"/>
      <c r="K320" s="198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135</v>
      </c>
      <c r="AU320" s="207" t="s">
        <v>133</v>
      </c>
      <c r="AV320" s="13" t="s">
        <v>81</v>
      </c>
      <c r="AW320" s="13" t="s">
        <v>31</v>
      </c>
      <c r="AX320" s="13" t="s">
        <v>73</v>
      </c>
      <c r="AY320" s="207" t="s">
        <v>125</v>
      </c>
    </row>
    <row r="321" spans="2:51" s="14" customFormat="1" ht="11.25">
      <c r="B321" s="208"/>
      <c r="C321" s="209"/>
      <c r="D321" s="199" t="s">
        <v>135</v>
      </c>
      <c r="E321" s="210" t="s">
        <v>1</v>
      </c>
      <c r="F321" s="211" t="s">
        <v>149</v>
      </c>
      <c r="G321" s="209"/>
      <c r="H321" s="212">
        <v>5.28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135</v>
      </c>
      <c r="AU321" s="218" t="s">
        <v>133</v>
      </c>
      <c r="AV321" s="14" t="s">
        <v>133</v>
      </c>
      <c r="AW321" s="14" t="s">
        <v>31</v>
      </c>
      <c r="AX321" s="14" t="s">
        <v>73</v>
      </c>
      <c r="AY321" s="218" t="s">
        <v>125</v>
      </c>
    </row>
    <row r="322" spans="2:51" s="15" customFormat="1" ht="11.25">
      <c r="B322" s="219"/>
      <c r="C322" s="220"/>
      <c r="D322" s="199" t="s">
        <v>135</v>
      </c>
      <c r="E322" s="221" t="s">
        <v>1</v>
      </c>
      <c r="F322" s="222" t="s">
        <v>152</v>
      </c>
      <c r="G322" s="220"/>
      <c r="H322" s="223">
        <v>10.8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135</v>
      </c>
      <c r="AU322" s="229" t="s">
        <v>133</v>
      </c>
      <c r="AV322" s="15" t="s">
        <v>132</v>
      </c>
      <c r="AW322" s="15" t="s">
        <v>31</v>
      </c>
      <c r="AX322" s="15" t="s">
        <v>81</v>
      </c>
      <c r="AY322" s="229" t="s">
        <v>125</v>
      </c>
    </row>
    <row r="323" spans="2:63" s="12" customFormat="1" ht="22.9" customHeight="1">
      <c r="B323" s="167"/>
      <c r="C323" s="168"/>
      <c r="D323" s="169" t="s">
        <v>72</v>
      </c>
      <c r="E323" s="181" t="s">
        <v>582</v>
      </c>
      <c r="F323" s="181" t="s">
        <v>583</v>
      </c>
      <c r="G323" s="168"/>
      <c r="H323" s="168"/>
      <c r="I323" s="171"/>
      <c r="J323" s="182">
        <f>BK323</f>
        <v>0</v>
      </c>
      <c r="K323" s="168"/>
      <c r="L323" s="173"/>
      <c r="M323" s="174"/>
      <c r="N323" s="175"/>
      <c r="O323" s="175"/>
      <c r="P323" s="176">
        <f>SUM(P324:P327)</f>
        <v>0</v>
      </c>
      <c r="Q323" s="175"/>
      <c r="R323" s="176">
        <f>SUM(R324:R327)</f>
        <v>0</v>
      </c>
      <c r="S323" s="175"/>
      <c r="T323" s="177">
        <f>SUM(T324:T327)</f>
        <v>0</v>
      </c>
      <c r="AR323" s="178" t="s">
        <v>133</v>
      </c>
      <c r="AT323" s="179" t="s">
        <v>72</v>
      </c>
      <c r="AU323" s="179" t="s">
        <v>81</v>
      </c>
      <c r="AY323" s="178" t="s">
        <v>125</v>
      </c>
      <c r="BK323" s="180">
        <f>SUM(BK324:BK327)</f>
        <v>0</v>
      </c>
    </row>
    <row r="324" spans="1:65" s="2" customFormat="1" ht="21.75" customHeight="1">
      <c r="A324" s="34"/>
      <c r="B324" s="35"/>
      <c r="C324" s="183" t="s">
        <v>584</v>
      </c>
      <c r="D324" s="183" t="s">
        <v>128</v>
      </c>
      <c r="E324" s="184" t="s">
        <v>585</v>
      </c>
      <c r="F324" s="185" t="s">
        <v>586</v>
      </c>
      <c r="G324" s="186" t="s">
        <v>587</v>
      </c>
      <c r="H324" s="187">
        <v>1</v>
      </c>
      <c r="I324" s="188"/>
      <c r="J324" s="189">
        <f>ROUND(I324*H324,2)</f>
        <v>0</v>
      </c>
      <c r="K324" s="190"/>
      <c r="L324" s="39"/>
      <c r="M324" s="191" t="s">
        <v>1</v>
      </c>
      <c r="N324" s="192" t="s">
        <v>39</v>
      </c>
      <c r="O324" s="71"/>
      <c r="P324" s="193">
        <f>O324*H324</f>
        <v>0</v>
      </c>
      <c r="Q324" s="193">
        <v>0</v>
      </c>
      <c r="R324" s="193">
        <f>Q324*H324</f>
        <v>0</v>
      </c>
      <c r="S324" s="193">
        <v>0</v>
      </c>
      <c r="T324" s="194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5" t="s">
        <v>202</v>
      </c>
      <c r="AT324" s="195" t="s">
        <v>128</v>
      </c>
      <c r="AU324" s="195" t="s">
        <v>133</v>
      </c>
      <c r="AY324" s="17" t="s">
        <v>125</v>
      </c>
      <c r="BE324" s="196">
        <f>IF(N324="základní",J324,0)</f>
        <v>0</v>
      </c>
      <c r="BF324" s="196">
        <f>IF(N324="snížená",J324,0)</f>
        <v>0</v>
      </c>
      <c r="BG324" s="196">
        <f>IF(N324="zákl. přenesená",J324,0)</f>
        <v>0</v>
      </c>
      <c r="BH324" s="196">
        <f>IF(N324="sníž. přenesená",J324,0)</f>
        <v>0</v>
      </c>
      <c r="BI324" s="196">
        <f>IF(N324="nulová",J324,0)</f>
        <v>0</v>
      </c>
      <c r="BJ324" s="17" t="s">
        <v>133</v>
      </c>
      <c r="BK324" s="196">
        <f>ROUND(I324*H324,2)</f>
        <v>0</v>
      </c>
      <c r="BL324" s="17" t="s">
        <v>202</v>
      </c>
      <c r="BM324" s="195" t="s">
        <v>588</v>
      </c>
    </row>
    <row r="325" spans="2:51" s="13" customFormat="1" ht="11.25">
      <c r="B325" s="197"/>
      <c r="C325" s="198"/>
      <c r="D325" s="199" t="s">
        <v>135</v>
      </c>
      <c r="E325" s="200" t="s">
        <v>1</v>
      </c>
      <c r="F325" s="201" t="s">
        <v>589</v>
      </c>
      <c r="G325" s="198"/>
      <c r="H325" s="200" t="s">
        <v>1</v>
      </c>
      <c r="I325" s="202"/>
      <c r="J325" s="198"/>
      <c r="K325" s="198"/>
      <c r="L325" s="203"/>
      <c r="M325" s="204"/>
      <c r="N325" s="205"/>
      <c r="O325" s="205"/>
      <c r="P325" s="205"/>
      <c r="Q325" s="205"/>
      <c r="R325" s="205"/>
      <c r="S325" s="205"/>
      <c r="T325" s="206"/>
      <c r="AT325" s="207" t="s">
        <v>135</v>
      </c>
      <c r="AU325" s="207" t="s">
        <v>133</v>
      </c>
      <c r="AV325" s="13" t="s">
        <v>81</v>
      </c>
      <c r="AW325" s="13" t="s">
        <v>31</v>
      </c>
      <c r="AX325" s="13" t="s">
        <v>73</v>
      </c>
      <c r="AY325" s="207" t="s">
        <v>125</v>
      </c>
    </row>
    <row r="326" spans="2:51" s="13" customFormat="1" ht="11.25">
      <c r="B326" s="197"/>
      <c r="C326" s="198"/>
      <c r="D326" s="199" t="s">
        <v>135</v>
      </c>
      <c r="E326" s="200" t="s">
        <v>1</v>
      </c>
      <c r="F326" s="201" t="s">
        <v>590</v>
      </c>
      <c r="G326" s="198"/>
      <c r="H326" s="200" t="s">
        <v>1</v>
      </c>
      <c r="I326" s="202"/>
      <c r="J326" s="198"/>
      <c r="K326" s="198"/>
      <c r="L326" s="203"/>
      <c r="M326" s="204"/>
      <c r="N326" s="205"/>
      <c r="O326" s="205"/>
      <c r="P326" s="205"/>
      <c r="Q326" s="205"/>
      <c r="R326" s="205"/>
      <c r="S326" s="205"/>
      <c r="T326" s="206"/>
      <c r="AT326" s="207" t="s">
        <v>135</v>
      </c>
      <c r="AU326" s="207" t="s">
        <v>133</v>
      </c>
      <c r="AV326" s="13" t="s">
        <v>81</v>
      </c>
      <c r="AW326" s="13" t="s">
        <v>31</v>
      </c>
      <c r="AX326" s="13" t="s">
        <v>73</v>
      </c>
      <c r="AY326" s="207" t="s">
        <v>125</v>
      </c>
    </row>
    <row r="327" spans="2:51" s="14" customFormat="1" ht="11.25">
      <c r="B327" s="208"/>
      <c r="C327" s="209"/>
      <c r="D327" s="199" t="s">
        <v>135</v>
      </c>
      <c r="E327" s="210" t="s">
        <v>1</v>
      </c>
      <c r="F327" s="211" t="s">
        <v>81</v>
      </c>
      <c r="G327" s="209"/>
      <c r="H327" s="212">
        <v>1</v>
      </c>
      <c r="I327" s="213"/>
      <c r="J327" s="209"/>
      <c r="K327" s="209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135</v>
      </c>
      <c r="AU327" s="218" t="s">
        <v>133</v>
      </c>
      <c r="AV327" s="14" t="s">
        <v>133</v>
      </c>
      <c r="AW327" s="14" t="s">
        <v>31</v>
      </c>
      <c r="AX327" s="14" t="s">
        <v>81</v>
      </c>
      <c r="AY327" s="218" t="s">
        <v>125</v>
      </c>
    </row>
    <row r="328" spans="2:63" s="12" customFormat="1" ht="25.9" customHeight="1">
      <c r="B328" s="167"/>
      <c r="C328" s="168"/>
      <c r="D328" s="169" t="s">
        <v>72</v>
      </c>
      <c r="E328" s="170" t="s">
        <v>591</v>
      </c>
      <c r="F328" s="170" t="s">
        <v>592</v>
      </c>
      <c r="G328" s="168"/>
      <c r="H328" s="168"/>
      <c r="I328" s="171"/>
      <c r="J328" s="172">
        <f>BK328</f>
        <v>0</v>
      </c>
      <c r="K328" s="168"/>
      <c r="L328" s="173"/>
      <c r="M328" s="174"/>
      <c r="N328" s="175"/>
      <c r="O328" s="175"/>
      <c r="P328" s="176">
        <f>P329+P331</f>
        <v>0</v>
      </c>
      <c r="Q328" s="175"/>
      <c r="R328" s="176">
        <f>R329+R331</f>
        <v>0</v>
      </c>
      <c r="S328" s="175"/>
      <c r="T328" s="177">
        <f>T329+T331</f>
        <v>0</v>
      </c>
      <c r="AR328" s="178" t="s">
        <v>166</v>
      </c>
      <c r="AT328" s="179" t="s">
        <v>72</v>
      </c>
      <c r="AU328" s="179" t="s">
        <v>73</v>
      </c>
      <c r="AY328" s="178" t="s">
        <v>125</v>
      </c>
      <c r="BK328" s="180">
        <f>BK329+BK331</f>
        <v>0</v>
      </c>
    </row>
    <row r="329" spans="2:63" s="12" customFormat="1" ht="22.9" customHeight="1">
      <c r="B329" s="167"/>
      <c r="C329" s="168"/>
      <c r="D329" s="169" t="s">
        <v>72</v>
      </c>
      <c r="E329" s="181" t="s">
        <v>593</v>
      </c>
      <c r="F329" s="181" t="s">
        <v>594</v>
      </c>
      <c r="G329" s="168"/>
      <c r="H329" s="168"/>
      <c r="I329" s="171"/>
      <c r="J329" s="182">
        <f>BK329</f>
        <v>0</v>
      </c>
      <c r="K329" s="168"/>
      <c r="L329" s="173"/>
      <c r="M329" s="174"/>
      <c r="N329" s="175"/>
      <c r="O329" s="175"/>
      <c r="P329" s="176">
        <f>P330</f>
        <v>0</v>
      </c>
      <c r="Q329" s="175"/>
      <c r="R329" s="176">
        <f>R330</f>
        <v>0</v>
      </c>
      <c r="S329" s="175"/>
      <c r="T329" s="177">
        <f>T330</f>
        <v>0</v>
      </c>
      <c r="AR329" s="178" t="s">
        <v>166</v>
      </c>
      <c r="AT329" s="179" t="s">
        <v>72</v>
      </c>
      <c r="AU329" s="179" t="s">
        <v>81</v>
      </c>
      <c r="AY329" s="178" t="s">
        <v>125</v>
      </c>
      <c r="BK329" s="180">
        <f>BK330</f>
        <v>0</v>
      </c>
    </row>
    <row r="330" spans="1:65" s="2" customFormat="1" ht="16.5" customHeight="1">
      <c r="A330" s="34"/>
      <c r="B330" s="35"/>
      <c r="C330" s="183" t="s">
        <v>595</v>
      </c>
      <c r="D330" s="183" t="s">
        <v>128</v>
      </c>
      <c r="E330" s="184" t="s">
        <v>596</v>
      </c>
      <c r="F330" s="185" t="s">
        <v>594</v>
      </c>
      <c r="G330" s="186" t="s">
        <v>597</v>
      </c>
      <c r="H330" s="187">
        <v>20</v>
      </c>
      <c r="I330" s="188"/>
      <c r="J330" s="189">
        <f>ROUND(I330*H330,2)</f>
        <v>0</v>
      </c>
      <c r="K330" s="190"/>
      <c r="L330" s="39"/>
      <c r="M330" s="191" t="s">
        <v>1</v>
      </c>
      <c r="N330" s="192" t="s">
        <v>39</v>
      </c>
      <c r="O330" s="71"/>
      <c r="P330" s="193">
        <f>O330*H330</f>
        <v>0</v>
      </c>
      <c r="Q330" s="193">
        <v>0</v>
      </c>
      <c r="R330" s="193">
        <f>Q330*H330</f>
        <v>0</v>
      </c>
      <c r="S330" s="193">
        <v>0</v>
      </c>
      <c r="T330" s="194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5" t="s">
        <v>598</v>
      </c>
      <c r="AT330" s="195" t="s">
        <v>128</v>
      </c>
      <c r="AU330" s="195" t="s">
        <v>133</v>
      </c>
      <c r="AY330" s="17" t="s">
        <v>125</v>
      </c>
      <c r="BE330" s="196">
        <f>IF(N330="základní",J330,0)</f>
        <v>0</v>
      </c>
      <c r="BF330" s="196">
        <f>IF(N330="snížená",J330,0)</f>
        <v>0</v>
      </c>
      <c r="BG330" s="196">
        <f>IF(N330="zákl. přenesená",J330,0)</f>
        <v>0</v>
      </c>
      <c r="BH330" s="196">
        <f>IF(N330="sníž. přenesená",J330,0)</f>
        <v>0</v>
      </c>
      <c r="BI330" s="196">
        <f>IF(N330="nulová",J330,0)</f>
        <v>0</v>
      </c>
      <c r="BJ330" s="17" t="s">
        <v>133</v>
      </c>
      <c r="BK330" s="196">
        <f>ROUND(I330*H330,2)</f>
        <v>0</v>
      </c>
      <c r="BL330" s="17" t="s">
        <v>598</v>
      </c>
      <c r="BM330" s="195" t="s">
        <v>599</v>
      </c>
    </row>
    <row r="331" spans="2:63" s="12" customFormat="1" ht="22.9" customHeight="1">
      <c r="B331" s="167"/>
      <c r="C331" s="168"/>
      <c r="D331" s="169" t="s">
        <v>72</v>
      </c>
      <c r="E331" s="181" t="s">
        <v>600</v>
      </c>
      <c r="F331" s="181" t="s">
        <v>601</v>
      </c>
      <c r="G331" s="168"/>
      <c r="H331" s="168"/>
      <c r="I331" s="171"/>
      <c r="J331" s="182">
        <f>BK331</f>
        <v>0</v>
      </c>
      <c r="K331" s="168"/>
      <c r="L331" s="173"/>
      <c r="M331" s="174"/>
      <c r="N331" s="175"/>
      <c r="O331" s="175"/>
      <c r="P331" s="176">
        <f>P332</f>
        <v>0</v>
      </c>
      <c r="Q331" s="175"/>
      <c r="R331" s="176">
        <f>R332</f>
        <v>0</v>
      </c>
      <c r="S331" s="175"/>
      <c r="T331" s="177">
        <f>T332</f>
        <v>0</v>
      </c>
      <c r="AR331" s="178" t="s">
        <v>166</v>
      </c>
      <c r="AT331" s="179" t="s">
        <v>72</v>
      </c>
      <c r="AU331" s="179" t="s">
        <v>81</v>
      </c>
      <c r="AY331" s="178" t="s">
        <v>125</v>
      </c>
      <c r="BK331" s="180">
        <f>BK332</f>
        <v>0</v>
      </c>
    </row>
    <row r="332" spans="1:65" s="2" customFormat="1" ht="16.5" customHeight="1">
      <c r="A332" s="34"/>
      <c r="B332" s="35"/>
      <c r="C332" s="183" t="s">
        <v>602</v>
      </c>
      <c r="D332" s="183" t="s">
        <v>128</v>
      </c>
      <c r="E332" s="184" t="s">
        <v>603</v>
      </c>
      <c r="F332" s="185" t="s">
        <v>601</v>
      </c>
      <c r="G332" s="186" t="s">
        <v>597</v>
      </c>
      <c r="H332" s="187">
        <v>20</v>
      </c>
      <c r="I332" s="188"/>
      <c r="J332" s="189">
        <f>ROUND(I332*H332,2)</f>
        <v>0</v>
      </c>
      <c r="K332" s="190"/>
      <c r="L332" s="39"/>
      <c r="M332" s="241" t="s">
        <v>1</v>
      </c>
      <c r="N332" s="242" t="s">
        <v>39</v>
      </c>
      <c r="O332" s="243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5" t="s">
        <v>598</v>
      </c>
      <c r="AT332" s="195" t="s">
        <v>128</v>
      </c>
      <c r="AU332" s="195" t="s">
        <v>133</v>
      </c>
      <c r="AY332" s="17" t="s">
        <v>125</v>
      </c>
      <c r="BE332" s="196">
        <f>IF(N332="základní",J332,0)</f>
        <v>0</v>
      </c>
      <c r="BF332" s="196">
        <f>IF(N332="snížená",J332,0)</f>
        <v>0</v>
      </c>
      <c r="BG332" s="196">
        <f>IF(N332="zákl. přenesená",J332,0)</f>
        <v>0</v>
      </c>
      <c r="BH332" s="196">
        <f>IF(N332="sníž. přenesená",J332,0)</f>
        <v>0</v>
      </c>
      <c r="BI332" s="196">
        <f>IF(N332="nulová",J332,0)</f>
        <v>0</v>
      </c>
      <c r="BJ332" s="17" t="s">
        <v>133</v>
      </c>
      <c r="BK332" s="196">
        <f>ROUND(I332*H332,2)</f>
        <v>0</v>
      </c>
      <c r="BL332" s="17" t="s">
        <v>598</v>
      </c>
      <c r="BM332" s="195" t="s">
        <v>604</v>
      </c>
    </row>
    <row r="333" spans="1:31" s="2" customFormat="1" ht="6.95" customHeight="1">
      <c r="A333" s="34"/>
      <c r="B333" s="54"/>
      <c r="C333" s="55"/>
      <c r="D333" s="55"/>
      <c r="E333" s="55"/>
      <c r="F333" s="55"/>
      <c r="G333" s="55"/>
      <c r="H333" s="55"/>
      <c r="I333" s="55"/>
      <c r="J333" s="55"/>
      <c r="K333" s="55"/>
      <c r="L333" s="39"/>
      <c r="M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</row>
  </sheetData>
  <sheetProtection algorithmName="SHA-512" hashValue="kExvauQInia9O3+rulVEIFseE1VOxMwrhSJszAGK7ROHMR/anS0POLEBaCCOY/j3x50V9XppYwfKqY15OqiBjA==" saltValue="ndFpYaYSayM5d4S1LbH0hQ==" spinCount="100000" sheet="1" objects="1" scenarios="1" formatColumns="0" formatRows="0" autoFilter="0"/>
  <autoFilter ref="C134:K332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2024-02-21T15:13:20Z</dcterms:created>
  <dcterms:modified xsi:type="dcterms:W3CDTF">2024-02-21T15:17:06Z</dcterms:modified>
  <cp:category/>
  <cp:version/>
  <cp:contentType/>
  <cp:contentStatus/>
</cp:coreProperties>
</file>