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1436" firstSheet="1" activeTab="1"/>
  </bookViews>
  <sheets>
    <sheet name="Rekapitulace stavby" sheetId="1" state="veryHidden" r:id="rId1"/>
    <sheet name="01 - Oprava volného bytu ..." sheetId="2" r:id="rId2"/>
  </sheets>
  <definedNames>
    <definedName name="_xlnm._FilterDatabase" localSheetId="1" hidden="1">'01 - Oprava volného bytu ...'!$C$129:$K$255</definedName>
    <definedName name="_xlnm.Print_Area" localSheetId="1">'01 - Oprava volného bytu ...'!$C$4:$J$76,'01 - Oprava volného bytu ...'!$C$82:$J$111,'01 - Oprava volného bytu ...'!$C$117:$J$255</definedName>
    <definedName name="_xlnm.Print_Area" localSheetId="0">'Rekapitulace stavby'!$D$4:$AO$76,'Rekapitulace stavby'!$C$82:$AQ$96</definedName>
    <definedName name="_xlnm.Print_Titles" localSheetId="0">'Rekapitulace stavby'!$92:$92</definedName>
    <definedName name="_xlnm.Print_Titles" localSheetId="1">'01 - Oprava volného bytu ...'!$129:$129</definedName>
  </definedNames>
  <calcPr calcId="162913"/>
</workbook>
</file>

<file path=xl/sharedStrings.xml><?xml version="1.0" encoding="utf-8"?>
<sst xmlns="http://schemas.openxmlformats.org/spreadsheetml/2006/main" count="1676" uniqueCount="431">
  <si>
    <t>Export Komplet</t>
  </si>
  <si>
    <t/>
  </si>
  <si>
    <t>2.0</t>
  </si>
  <si>
    <t>ZAMOK</t>
  </si>
  <si>
    <t>False</t>
  </si>
  <si>
    <t>{75a0f304-034d-41e3-81a9-15ac11fbef78}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</si>
  <si>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</si>
  <si>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</si>
  <si>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</si>
  <si>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</si>
  <si>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</si>
  <si>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</si>
  <si>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</si>
  <si>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</si>
  <si>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2024-05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</si>
  <si>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</si>
  <si>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</si>
  <si>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Na Dračkách 1095/34, Praha 6</t>
  </si>
  <si>
    <t>KSO:</t>
  </si>
  <si>
    <t>CC-CZ:</t>
  </si>
  <si>
    <t>Místo:</t>
  </si>
  <si>
    <t xml:space="preserve"> </t>
  </si>
  <si>
    <t>Datum:</t>
  </si>
  <si>
    <t>11. 1. 2024</t>
  </si>
  <si>
    <t>Zadavatel:</t>
  </si>
  <si>
    <t>IČ:</t>
  </si>
  <si>
    <t>DIČ:</t>
  </si>
  <si>
    <t>Uchazeč:</t>
  </si>
  <si>
    <t>Vyplň údaj</t>
  </si>
  <si>
    <t>Projektant:</t>
  </si>
  <si>
    <t>Zpracovatel: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</si>
  <si>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</si>
  <si>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</si>
  <si>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</si>
  <si>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</si>
  <si>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</si>
  <si>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</si>
  <si>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</si>
  <si>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</si>
  <si>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</si>
  <si>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</si>
  <si>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</si>
  <si>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</si>
  <si>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</si>
  <si>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</si>
  <si>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</si>
  <si>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</si>
  <si>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</si>
  <si>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</si>
  <si>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</si>
  <si>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</si>
  <si>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</si>
  <si>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</si>
  <si>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</si>
  <si>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</si>
  <si>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</si>
  <si>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</si>
  <si>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</si>
  <si>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</si>
  <si>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</si>
  <si>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</si>
  <si>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</si>
  <si>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</si>
  <si>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</si>
  <si>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</si>
  <si>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</si>
  <si>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</si>
  <si>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</si>
  <si>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</si>
  <si>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</si>
  <si>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</si>
  <si>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</si>
  <si>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</si>
  <si>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</si>
  <si>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</si>
  <si>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</si>
  <si>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</si>
  <si>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</si>
  <si>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01</t>
  </si>
  <si>
    <t>Oprava volného bytu č. 1, přízemí</t>
  </si>
  <si>
    <t>STA</t>
  </si>
  <si>
    <t>1</t>
  </si>
  <si>
    <t>{4adb696b-5ae5-434b-a5ab-59936b3f4cbd}</t>
  </si>
  <si>
    <t>KRYCÍ LIST SOUPISU PRACÍ</t>
  </si>
  <si>
    <t>Objekt:</t>
  </si>
  <si>
    <t>01 - Oprava volného bytu č. 1, přízemí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</si>
  <si>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</si>
  <si>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</si>
  <si>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</si>
  <si>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</si>
  <si>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</si>
  <si>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</si>
  <si>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</si>
  <si>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</si>
  <si>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</si>
  <si>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</si>
  <si>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</si>
  <si>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721 - Zdravotechnika - vnitřní kanalizace</t>
  </si>
  <si>
    <t xml:space="preserve">    725 - Zdravotechnika - zařizovací předměty</t>
  </si>
  <si>
    <t xml:space="preserve">    741 - Elektroinstalace - silnoproud</t>
  </si>
  <si>
    <t xml:space="preserve">    781 - Dokončovací práce - obklady</t>
  </si>
  <si>
    <t xml:space="preserve">    784 - Dokončovací práce - malby a tapety</t>
  </si>
  <si>
    <t>VRN - Vedlejší rozpočtové náklady</t>
  </si>
  <si>
    <t xml:space="preserve">    VRN3 - Zařízení staveniště</t>
  </si>
  <si>
    <t xml:space="preserve">    VRN7 - Provozní vlivy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</si>
  <si>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</si>
  <si>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</si>
  <si>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</si>
  <si>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</si>
  <si>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</si>
  <si>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</si>
  <si>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</si>
  <si>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</si>
  <si>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</si>
  <si>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</si>
  <si>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</si>
  <si>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</si>
  <si>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</si>
  <si>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</si>
  <si>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</si>
  <si>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</si>
  <si>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6</t>
  </si>
  <si>
    <t>Úpravy povrchů, podlahy a osazování výplní</t>
  </si>
  <si>
    <t>K</t>
  </si>
  <si>
    <t>612315211</t>
  </si>
  <si>
    <t>Vápenná hladká omítka malých ploch do 0,09 m2 na stěnách</t>
  </si>
  <si>
    <t>kus</t>
  </si>
  <si>
    <t>4</t>
  </si>
  <si>
    <t>2</t>
  </si>
  <si>
    <t>-1003485246</t>
  </si>
  <si>
    <t>631341151</t>
  </si>
  <si>
    <t>Doplnění dosavadních mazanin plochy do 1 m2 betonem lehkým keramickým tl do 80 mm</t>
  </si>
  <si>
    <t>m3</t>
  </si>
  <si>
    <t>-2005381905</t>
  </si>
  <si>
    <t>9</t>
  </si>
  <si>
    <t>Ostatní konstrukce a práce, bourání</t>
  </si>
  <si>
    <t>3</t>
  </si>
  <si>
    <t>952901111</t>
  </si>
  <si>
    <t>Vyčištění budov bytové a občanské výstavby při výšce podlaží do 4 m</t>
  </si>
  <si>
    <t>m2</t>
  </si>
  <si>
    <t>-130097915</t>
  </si>
  <si>
    <t>VV</t>
  </si>
  <si>
    <t>Kompletní úklid bytu a společných prostor</t>
  </si>
  <si>
    <t>chodba</t>
  </si>
  <si>
    <t>2,5*2,2</t>
  </si>
  <si>
    <t>koupelna</t>
  </si>
  <si>
    <t>2,1*2,4</t>
  </si>
  <si>
    <t>pokoj s kuchyní</t>
  </si>
  <si>
    <t>4,9*6,0</t>
  </si>
  <si>
    <t>společné prostory</t>
  </si>
  <si>
    <t>20</t>
  </si>
  <si>
    <t>Součet</t>
  </si>
  <si>
    <t>965042131</t>
  </si>
  <si>
    <t>Bourání podkladů pod dlažby nebo mazanin betonových nebo z litého asfaltu tl do 100 mm pl do 4 m2</t>
  </si>
  <si>
    <t>-408319195</t>
  </si>
  <si>
    <t>0,5*0,08</t>
  </si>
  <si>
    <t>5</t>
  </si>
  <si>
    <t>965081213</t>
  </si>
  <si>
    <t>Bourání podlah z dlaždic keramických nebo xylolitových tl do 10 mm plochy přes 1 m2</t>
  </si>
  <si>
    <t>-292981012</t>
  </si>
  <si>
    <t>0,5</t>
  </si>
  <si>
    <t>977312112</t>
  </si>
  <si>
    <t>Řezání stávajících betonových mazanin vyztužených hl do 100 mm</t>
  </si>
  <si>
    <t>m</t>
  </si>
  <si>
    <t>940338449</t>
  </si>
  <si>
    <t>sprcha</t>
  </si>
  <si>
    <t>0,5*2</t>
  </si>
  <si>
    <t>997</t>
  </si>
  <si>
    <t>Přesun sutě</t>
  </si>
  <si>
    <t>7</t>
  </si>
  <si>
    <t>997013213</t>
  </si>
  <si>
    <t>Vnitrostaveništní doprava suti a vybouraných hmot pro budovy v přes 9 do 12 m ručně</t>
  </si>
  <si>
    <t>t</t>
  </si>
  <si>
    <t>-1726604576</t>
  </si>
  <si>
    <t>8</t>
  </si>
  <si>
    <t>997013219</t>
  </si>
  <si>
    <t>Příplatek k vnitrostaveništní dopravě suti a vybouraných hmot za zvětšenou dopravu suti ZKD 10 m</t>
  </si>
  <si>
    <t>-1182994066</t>
  </si>
  <si>
    <t>0,259*2 'Přepočtené koeficientem množství</t>
  </si>
  <si>
    <t>997013501</t>
  </si>
  <si>
    <t>Odvoz suti a vybouraných hmot na skládku nebo meziskládku do 1 km se složením</t>
  </si>
  <si>
    <t>1750642439</t>
  </si>
  <si>
    <t>10</t>
  </si>
  <si>
    <t>997013509</t>
  </si>
  <si>
    <t>Příplatek k odvozu suti a vybouraných hmot na skládku ZKD 1 km přes 1 km</t>
  </si>
  <si>
    <t>-1745143746</t>
  </si>
  <si>
    <t>0,259*19 'Přepočtené koeficientem množství</t>
  </si>
  <si>
    <t>11</t>
  </si>
  <si>
    <t>997013631</t>
  </si>
  <si>
    <t>Poplatek za uložení na skládce (skládkovné) stavebního odpadu směsného kód odpadu 17 09 04</t>
  </si>
  <si>
    <t>1458143366</t>
  </si>
  <si>
    <t>998</t>
  </si>
  <si>
    <t>Přesun hmot</t>
  </si>
  <si>
    <t>12</t>
  </si>
  <si>
    <t>998018001</t>
  </si>
  <si>
    <t>Přesun hmot ruční pro budovy v do 6 m</t>
  </si>
  <si>
    <t>1527744442</t>
  </si>
  <si>
    <t>13</t>
  </si>
  <si>
    <t>998018011</t>
  </si>
  <si>
    <t>Příplatek k ručnímu přesunu hmot pro budovy za zvětšený přesun ZKD 100 m</t>
  </si>
  <si>
    <t>-509626419</t>
  </si>
  <si>
    <t>PSV</t>
  </si>
  <si>
    <t>Práce a dodávky PSV</t>
  </si>
  <si>
    <t>721</t>
  </si>
  <si>
    <t>Zdravotechnika - vnitřní kanalizace</t>
  </si>
  <si>
    <t>14</t>
  </si>
  <si>
    <t>721171904</t>
  </si>
  <si>
    <t>Potrubí z PP vsazení odbočky do hrdla DN 75</t>
  </si>
  <si>
    <t>16</t>
  </si>
  <si>
    <t>1998289304</t>
  </si>
  <si>
    <t>721174044</t>
  </si>
  <si>
    <t>Potrubí kanalizační z PP připojovací DN 75</t>
  </si>
  <si>
    <t>246225645</t>
  </si>
  <si>
    <t>721910912</t>
  </si>
  <si>
    <t>Pročištění odpadů svislých v jednom podlaží DN do 200</t>
  </si>
  <si>
    <t>-105601924</t>
  </si>
  <si>
    <t>17</t>
  </si>
  <si>
    <t>998721101</t>
  </si>
  <si>
    <t>Přesun hmot tonážní pro vnitřní kanalizace v objektech v do 6 m</t>
  </si>
  <si>
    <t>1680111628</t>
  </si>
  <si>
    <t>18</t>
  </si>
  <si>
    <t>998721181</t>
  </si>
  <si>
    <t>Příplatek k přesunu hmot tonážní 721 prováděný bez použití mechanizace</t>
  </si>
  <si>
    <t>-1945356183</t>
  </si>
  <si>
    <t>19</t>
  </si>
  <si>
    <t>998721192</t>
  </si>
  <si>
    <t>Příplatek k přesunu hmot tonážní 721 za zvětšený přesun do 100 m</t>
  </si>
  <si>
    <t>1060071305</t>
  </si>
  <si>
    <t>725</t>
  </si>
  <si>
    <t>Zdravotechnika - zařizovací předměty</t>
  </si>
  <si>
    <t>725114921</t>
  </si>
  <si>
    <t>Odmontování a zpětná montáž sedátka</t>
  </si>
  <si>
    <t>567845544</t>
  </si>
  <si>
    <t>M</t>
  </si>
  <si>
    <t>55167399</t>
  </si>
  <si>
    <t>sedátko klozetové duroplastové bílé</t>
  </si>
  <si>
    <t>32</t>
  </si>
  <si>
    <t>1515658449</t>
  </si>
  <si>
    <t>22</t>
  </si>
  <si>
    <t>725220841</t>
  </si>
  <si>
    <t>Demontáž van ocelová rohová</t>
  </si>
  <si>
    <t>soubor</t>
  </si>
  <si>
    <t>1455772044</t>
  </si>
  <si>
    <t>23</t>
  </si>
  <si>
    <t>725241142</t>
  </si>
  <si>
    <t>Vanička sprchová akrylátová čtvrtkruhová 900x900 mm</t>
  </si>
  <si>
    <t>-1371514872</t>
  </si>
  <si>
    <t>24</t>
  </si>
  <si>
    <t>ALP.A49K</t>
  </si>
  <si>
    <t>Sifon vaničkový kovový</t>
  </si>
  <si>
    <t>1541577172</t>
  </si>
  <si>
    <t>25</t>
  </si>
  <si>
    <t>725244523</t>
  </si>
  <si>
    <t>Zástěna sprchová rohová rámová se skleněnou výplní tl. 4 a 5 mm dveře posuvné dvoudílné vstup z rohu na vaničku 900x900 mm</t>
  </si>
  <si>
    <t>-437323645</t>
  </si>
  <si>
    <t>26</t>
  </si>
  <si>
    <t>725819401</t>
  </si>
  <si>
    <t>Montáž ventilů rohových G 1/2" s připojovací trubičkou</t>
  </si>
  <si>
    <t>1263047409</t>
  </si>
  <si>
    <t>27</t>
  </si>
  <si>
    <t>55141001</t>
  </si>
  <si>
    <t>kohout kulový rohový mosazný R 1/2"x3/8"</t>
  </si>
  <si>
    <t>-1749147167</t>
  </si>
  <si>
    <t>28</t>
  </si>
  <si>
    <t>725820801</t>
  </si>
  <si>
    <t>Demontáž baterie nástěnné do G 3 / 4</t>
  </si>
  <si>
    <t>-1665669001</t>
  </si>
  <si>
    <t>29</t>
  </si>
  <si>
    <t>725820802</t>
  </si>
  <si>
    <t>Demontáž baterie stojánkové do jednoho otvoru</t>
  </si>
  <si>
    <t>-1140595378</t>
  </si>
  <si>
    <t>30</t>
  </si>
  <si>
    <t>725829111</t>
  </si>
  <si>
    <t>Montáž baterie stojánkové dřezové G 1/2"</t>
  </si>
  <si>
    <t>1466157190</t>
  </si>
  <si>
    <t>31</t>
  </si>
  <si>
    <t>55143974</t>
  </si>
  <si>
    <t>baterie dřezová páková stojánková s otáčivým ústím dl ramínka 220mm</t>
  </si>
  <si>
    <t>1937390169</t>
  </si>
  <si>
    <t>725849411</t>
  </si>
  <si>
    <t>Montáž baterie sprchové nástěnná s nastavitelnou výškou sprchy</t>
  </si>
  <si>
    <t>2115480808</t>
  </si>
  <si>
    <t>33</t>
  </si>
  <si>
    <t>55145588</t>
  </si>
  <si>
    <t>baterie sprchová nástěnná bez příslušenství</t>
  </si>
  <si>
    <t>1157246845</t>
  </si>
  <si>
    <t>34</t>
  </si>
  <si>
    <t>55145003</t>
  </si>
  <si>
    <t>souprava sprchová komplet</t>
  </si>
  <si>
    <t>sada</t>
  </si>
  <si>
    <t>-585066270</t>
  </si>
  <si>
    <t>35</t>
  </si>
  <si>
    <t>725860812</t>
  </si>
  <si>
    <t>Demontáž uzávěrů zápachu dvojitých</t>
  </si>
  <si>
    <t>-1923800136</t>
  </si>
  <si>
    <t>vana</t>
  </si>
  <si>
    <t>36</t>
  </si>
  <si>
    <t>998725101</t>
  </si>
  <si>
    <t>Přesun hmot tonážní pro zařizovací předměty v objektech v do 6 m</t>
  </si>
  <si>
    <t>1206095298</t>
  </si>
  <si>
    <t>37</t>
  </si>
  <si>
    <t>998725181</t>
  </si>
  <si>
    <t>Příplatek k přesunu hmot tonážní 725 prováděný bez použití mechanizace</t>
  </si>
  <si>
    <t>-1891244164</t>
  </si>
  <si>
    <t>38</t>
  </si>
  <si>
    <t>998725192</t>
  </si>
  <si>
    <t>Příplatek k přesunu hmot tonážní 725 za zvětšený přesun do 100 m</t>
  </si>
  <si>
    <t>1242172264</t>
  </si>
  <si>
    <t>741</t>
  </si>
  <si>
    <t>Elektroinstalace - silnoproud</t>
  </si>
  <si>
    <t>39</t>
  </si>
  <si>
    <t>7413110R</t>
  </si>
  <si>
    <t>Montáž elektrického sporáku</t>
  </si>
  <si>
    <t>45265979</t>
  </si>
  <si>
    <t>40</t>
  </si>
  <si>
    <t>54111971</t>
  </si>
  <si>
    <t>sporák elektrický</t>
  </si>
  <si>
    <t>1729293288</t>
  </si>
  <si>
    <t>41</t>
  </si>
  <si>
    <t>7952218R</t>
  </si>
  <si>
    <t>Odpojení a odebrání přenosných sporáků elektrického</t>
  </si>
  <si>
    <t>-493822521</t>
  </si>
  <si>
    <t>42</t>
  </si>
  <si>
    <t>998741101</t>
  </si>
  <si>
    <t>Přesun hmot tonážní pro silnoproud v objektech v do 6 m</t>
  </si>
  <si>
    <t>1928444223</t>
  </si>
  <si>
    <t>43</t>
  </si>
  <si>
    <t>998741181</t>
  </si>
  <si>
    <t>Příplatek k přesunu hmot tonážní 741 prováděný bez použití mechanizace</t>
  </si>
  <si>
    <t>-549146373</t>
  </si>
  <si>
    <t>44</t>
  </si>
  <si>
    <t>998741192</t>
  </si>
  <si>
    <t>Příplatek k přesunu hmot tonážní 741 za zvětšený přesun do 100 m</t>
  </si>
  <si>
    <t>-1135351988</t>
  </si>
  <si>
    <t>781</t>
  </si>
  <si>
    <t>Dokončovací práce - obklady</t>
  </si>
  <si>
    <t>45</t>
  </si>
  <si>
    <t>781495115</t>
  </si>
  <si>
    <t>Spárování vnitřních obkladů silikonem</t>
  </si>
  <si>
    <t>1886553108</t>
  </si>
  <si>
    <t>46</t>
  </si>
  <si>
    <t>781495211</t>
  </si>
  <si>
    <t>Čištění vnitřních ploch stěn po provedení obkladu chemickými prostředky</t>
  </si>
  <si>
    <t>-486235220</t>
  </si>
  <si>
    <t>(2,1*2+2,4*2)*2,10-0,8*1,97</t>
  </si>
  <si>
    <t>kuchyně</t>
  </si>
  <si>
    <t>(0,6*2,30)</t>
  </si>
  <si>
    <t>47</t>
  </si>
  <si>
    <t>998781101</t>
  </si>
  <si>
    <t>Přesun hmot tonážní pro obklady keramické v objektech v do 6 m</t>
  </si>
  <si>
    <t>-1144896929</t>
  </si>
  <si>
    <t>48</t>
  </si>
  <si>
    <t>998781181</t>
  </si>
  <si>
    <t>Příplatek k přesunu hmot tonážní 781 prováděný bez použití mechanizace</t>
  </si>
  <si>
    <t>331600790</t>
  </si>
  <si>
    <t>49</t>
  </si>
  <si>
    <t>998781192</t>
  </si>
  <si>
    <t>Příplatek k přesunu hmot tonážní 781 za zvětšený přesun do 100 m</t>
  </si>
  <si>
    <t>480157425</t>
  </si>
  <si>
    <t>784</t>
  </si>
  <si>
    <t>Dokončovací práce - malby a tapety</t>
  </si>
  <si>
    <t>50</t>
  </si>
  <si>
    <t>784111001</t>
  </si>
  <si>
    <t>Oprášení (ometení ) podkladu v místnostech v do 3,80 m</t>
  </si>
  <si>
    <t>538524225</t>
  </si>
  <si>
    <t>51</t>
  </si>
  <si>
    <t>784121001</t>
  </si>
  <si>
    <t>Oškrabání malby v místnostech v do 3,80 m</t>
  </si>
  <si>
    <t>309707603</t>
  </si>
  <si>
    <t>52</t>
  </si>
  <si>
    <t>784121011</t>
  </si>
  <si>
    <t>Rozmývání podkladu po oškrabání malby v místnostech v do 3,80 m</t>
  </si>
  <si>
    <t>1769801139</t>
  </si>
  <si>
    <t>53</t>
  </si>
  <si>
    <t>784161001</t>
  </si>
  <si>
    <t>Tmelení spar a rohů šířky do 3 mm akrylátovým tmelem v místnostech v do 3,80 m</t>
  </si>
  <si>
    <t>805469345</t>
  </si>
  <si>
    <t>54</t>
  </si>
  <si>
    <t>784171101</t>
  </si>
  <si>
    <t>Zakrytí vnitřních podlah včetně pozdějšího odkrytí</t>
  </si>
  <si>
    <t>-513156147</t>
  </si>
  <si>
    <t>podlaha</t>
  </si>
  <si>
    <t>4,9*6,0+2,1*2,4+2,5*2,2</t>
  </si>
  <si>
    <t>55</t>
  </si>
  <si>
    <t>58124844</t>
  </si>
  <si>
    <t>fólie pro malířské potřeby zakrývací tl 25µ 4x5m</t>
  </si>
  <si>
    <t>1827943061</t>
  </si>
  <si>
    <t>39,94*1,2 'Přepočtené koeficientem množství</t>
  </si>
  <si>
    <t>56</t>
  </si>
  <si>
    <t>784171121</t>
  </si>
  <si>
    <t>Zakrytí vnitřních ploch konstrukcí nebo prvků v místnostech v do 3,80 m</t>
  </si>
  <si>
    <t>724772693</t>
  </si>
  <si>
    <t>57</t>
  </si>
  <si>
    <t>58124842</t>
  </si>
  <si>
    <t>fólie pro malířské potřeby zakrývací tl 7µ 4x5m</t>
  </si>
  <si>
    <t>2068473428</t>
  </si>
  <si>
    <t>10*1,2 'Přepočtené koeficientem množství</t>
  </si>
  <si>
    <t>58</t>
  </si>
  <si>
    <t>784181121.1</t>
  </si>
  <si>
    <t>Hloubková jednonásobná bezbarvá penetrace podkladu v místnostech v do 3,80 m</t>
  </si>
  <si>
    <t>2097501731</t>
  </si>
  <si>
    <t>59</t>
  </si>
  <si>
    <t>784211101.1</t>
  </si>
  <si>
    <t>Dvojnásobné bílé malby ze směsí za mokra výborně oděruvzdorných v místnostech v do 3,80 m</t>
  </si>
  <si>
    <t>772767646</t>
  </si>
  <si>
    <t>STĚNY</t>
  </si>
  <si>
    <t>byt č. 1</t>
  </si>
  <si>
    <t>pokoj</t>
  </si>
  <si>
    <t>(4,9*2+6,0*2)*2,70-0,8*1,97-2,0*1,8</t>
  </si>
  <si>
    <t>(2,5*2+2,2*2)*2,7-0,8*1,97*3</t>
  </si>
  <si>
    <t>(2,1*2+2,4*2)*0,60</t>
  </si>
  <si>
    <t>STROPY</t>
  </si>
  <si>
    <t>60</t>
  </si>
  <si>
    <t>784211141</t>
  </si>
  <si>
    <t>Příplatek k cenám 2x maleb ze směsí za mokra oděruvzdorných za provádění pl do 5 m2</t>
  </si>
  <si>
    <t>1947837907</t>
  </si>
  <si>
    <t>(2,1*2+2,4*2)*0,6</t>
  </si>
  <si>
    <t>VRN</t>
  </si>
  <si>
    <t>Vedlejší rozpočtové náklady</t>
  </si>
  <si>
    <t>VRN3</t>
  </si>
  <si>
    <t>Zařízení staveniště</t>
  </si>
  <si>
    <t>61</t>
  </si>
  <si>
    <t>030001000</t>
  </si>
  <si>
    <t>%</t>
  </si>
  <si>
    <t>1024</t>
  </si>
  <si>
    <t>-1766813714</t>
  </si>
  <si>
    <t>VRN7</t>
  </si>
  <si>
    <t>Provozní vlivy</t>
  </si>
  <si>
    <t>62</t>
  </si>
  <si>
    <t>070001000</t>
  </si>
  <si>
    <t>610666329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</si>
</sst>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39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299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0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0" xfId="0" applyFont="1" applyFill="1" applyAlignment="1" applyProtection="1">
      <alignment horizontal="center" vertical="center"/>
      <protection/>
    </xf>
    <xf numFmtId="0" fontId="24" fillId="0" borderId="13" xfId="0" applyFont="1" applyBorder="1" applyAlignment="1" applyProtection="1">
      <alignment horizontal="center" vertical="center" wrapText="1"/>
      <protection/>
    </xf>
    <xf numFmtId="0" fontId="24" fillId="0" borderId="14" xfId="0" applyFont="1" applyBorder="1" applyAlignment="1" applyProtection="1">
      <alignment horizontal="center" vertical="center" wrapText="1"/>
      <protection/>
    </xf>
    <xf numFmtId="0" fontId="24" fillId="0" borderId="15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7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0" fillId="0" borderId="18" xfId="0" applyNumberFormat="1" applyFont="1" applyBorder="1" applyAlignment="1" applyProtection="1">
      <alignment vertical="center"/>
      <protection/>
    </xf>
    <xf numFmtId="4" fontId="30" fillId="0" borderId="19" xfId="0" applyNumberFormat="1" applyFont="1" applyBorder="1" applyAlignment="1" applyProtection="1">
      <alignment vertical="center"/>
      <protection/>
    </xf>
    <xf numFmtId="166" fontId="30" fillId="0" borderId="19" xfId="0" applyNumberFormat="1" applyFont="1" applyBorder="1" applyAlignment="1" applyProtection="1">
      <alignment vertical="center"/>
      <protection/>
    </xf>
    <xf numFmtId="4" fontId="30" fillId="0" borderId="20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4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3" fillId="4" borderId="0" xfId="0" applyFont="1" applyFill="1" applyAlignment="1" applyProtection="1">
      <alignment horizontal="right"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19" xfId="0" applyFont="1" applyBorder="1" applyAlignment="1" applyProtection="1">
      <alignment horizontal="left" vertical="center"/>
      <protection/>
    </xf>
    <xf numFmtId="0" fontId="7" fillId="0" borderId="19" xfId="0" applyFont="1" applyBorder="1" applyAlignment="1" applyProtection="1">
      <alignment vertical="center"/>
      <protection/>
    </xf>
    <xf numFmtId="4" fontId="7" fillId="0" borderId="19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19" xfId="0" applyFont="1" applyBorder="1" applyAlignment="1" applyProtection="1">
      <alignment horizontal="left" vertical="center"/>
      <protection/>
    </xf>
    <xf numFmtId="0" fontId="8" fillId="0" borderId="19" xfId="0" applyFont="1" applyBorder="1" applyAlignment="1" applyProtection="1">
      <alignment vertical="center"/>
      <protection/>
    </xf>
    <xf numFmtId="4" fontId="8" fillId="0" borderId="19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3" xfId="0" applyFont="1" applyFill="1" applyBorder="1" applyAlignment="1" applyProtection="1">
      <alignment horizontal="center" vertical="center" wrapText="1"/>
      <protection/>
    </xf>
    <xf numFmtId="0" fontId="23" fillId="4" borderId="14" xfId="0" applyFont="1" applyFill="1" applyBorder="1" applyAlignment="1" applyProtection="1">
      <alignment horizontal="center" vertical="center" wrapText="1"/>
      <protection/>
    </xf>
    <xf numFmtId="0" fontId="23" fillId="4" borderId="15" xfId="0" applyFont="1" applyFill="1" applyBorder="1" applyAlignment="1" applyProtection="1">
      <alignment horizontal="center" vertical="center" wrapText="1"/>
      <protection/>
    </xf>
    <xf numFmtId="0" fontId="23" fillId="4" borderId="0" xfId="0" applyFont="1" applyFill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33" fillId="0" borderId="10" xfId="0" applyNumberFormat="1" applyFont="1" applyBorder="1" applyAlignment="1" applyProtection="1">
      <alignment/>
      <protection/>
    </xf>
    <xf numFmtId="166" fontId="33" fillId="0" borderId="11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7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24" fillId="2" borderId="17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2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5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7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7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7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2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6" fillId="0" borderId="22" xfId="0" applyFont="1" applyBorder="1" applyAlignment="1" applyProtection="1">
      <alignment horizontal="center" vertical="center"/>
      <protection/>
    </xf>
    <xf numFmtId="49" fontId="36" fillId="0" borderId="22" xfId="0" applyNumberFormat="1" applyFont="1" applyBorder="1" applyAlignment="1" applyProtection="1">
      <alignment horizontal="left" vertical="center" wrapText="1"/>
      <protection/>
    </xf>
    <xf numFmtId="0" fontId="36" fillId="0" borderId="22" xfId="0" applyFont="1" applyBorder="1" applyAlignment="1" applyProtection="1">
      <alignment horizontal="left" vertical="center" wrapText="1"/>
      <protection/>
    </xf>
    <xf numFmtId="0" fontId="36" fillId="0" borderId="22" xfId="0" applyFont="1" applyBorder="1" applyAlignment="1" applyProtection="1">
      <alignment horizontal="center" vertical="center" wrapText="1"/>
      <protection/>
    </xf>
    <xf numFmtId="167" fontId="36" fillId="0" borderId="22" xfId="0" applyNumberFormat="1" applyFont="1" applyBorder="1" applyAlignment="1" applyProtection="1">
      <alignment vertical="center"/>
      <protection/>
    </xf>
    <xf numFmtId="4" fontId="36" fillId="2" borderId="22" xfId="0" applyNumberFormat="1" applyFont="1" applyFill="1" applyBorder="1" applyAlignment="1" applyProtection="1">
      <alignment vertical="center"/>
      <protection locked="0"/>
    </xf>
    <xf numFmtId="4" fontId="36" fillId="0" borderId="22" xfId="0" applyNumberFormat="1" applyFont="1" applyBorder="1" applyAlignment="1" applyProtection="1">
      <alignment vertical="center"/>
      <protection/>
    </xf>
    <xf numFmtId="0" fontId="37" fillId="0" borderId="22" xfId="0" applyFont="1" applyBorder="1" applyAlignment="1" applyProtection="1">
      <alignment vertical="center"/>
      <protection/>
    </xf>
    <xf numFmtId="0" fontId="37" fillId="0" borderId="3" xfId="0" applyFont="1" applyBorder="1" applyAlignment="1">
      <alignment vertical="center"/>
    </xf>
    <xf numFmtId="0" fontId="36" fillId="2" borderId="17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 applyProtection="1">
      <alignment horizontal="center" vertical="center"/>
      <protection/>
    </xf>
    <xf numFmtId="0" fontId="24" fillId="2" borderId="18" xfId="0" applyFont="1" applyFill="1" applyBorder="1" applyAlignment="1" applyProtection="1">
      <alignment horizontal="left" vertical="center"/>
      <protection locked="0"/>
    </xf>
    <xf numFmtId="0" fontId="24" fillId="0" borderId="19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vertical="center"/>
      <protection/>
    </xf>
    <xf numFmtId="166" fontId="24" fillId="0" borderId="19" xfId="0" applyNumberFormat="1" applyFont="1" applyBorder="1" applyAlignment="1" applyProtection="1">
      <alignment vertical="center"/>
      <protection/>
    </xf>
    <xf numFmtId="166" fontId="24" fillId="0" borderId="20" xfId="0" applyNumberFormat="1" applyFont="1" applyBorder="1" applyAlignment="1" applyProtection="1">
      <alignment vertical="center"/>
      <protection/>
    </xf>
    <xf numFmtId="0" fontId="9" fillId="0" borderId="0" xfId="0" applyFont="1" applyFill="1" applyAlignment="1" applyProtection="1">
      <alignment/>
      <protection/>
    </xf>
    <xf numFmtId="167" fontId="23" fillId="0" borderId="22" xfId="0" applyNumberFormat="1" applyFont="1" applyFill="1" applyBorder="1" applyAlignment="1" applyProtection="1">
      <alignment vertical="center"/>
      <protection/>
    </xf>
    <xf numFmtId="0" fontId="0" fillId="0" borderId="0" xfId="0"/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21" xfId="0" applyFont="1" applyFill="1" applyBorder="1" applyAlignment="1" applyProtection="1">
      <alignment horizontal="left" vertical="center"/>
      <protection/>
    </xf>
    <xf numFmtId="4" fontId="29" fillId="0" borderId="0" xfId="0" applyNumberFormat="1" applyFont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21" fillId="0" borderId="16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22" fillId="0" borderId="17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2" fillId="0" borderId="17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21" xfId="0" applyFont="1" applyFill="1" applyBorder="1" applyAlignment="1" applyProtection="1">
      <alignment vertical="center"/>
      <protection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9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s="1" customFormat="1" ht="36.9" customHeight="1">
      <c r="AR2" s="248"/>
      <c r="AS2" s="248"/>
      <c r="AT2" s="248"/>
      <c r="AU2" s="248"/>
      <c r="AV2" s="248"/>
      <c r="AW2" s="248"/>
      <c r="AX2" s="248"/>
      <c r="AY2" s="248"/>
      <c r="AZ2" s="248"/>
      <c r="BA2" s="248"/>
      <c r="BB2" s="248"/>
      <c r="BC2" s="248"/>
      <c r="BD2" s="248"/>
      <c r="BE2" s="248"/>
      <c r="BS2" s="17" t="s">
        <v>6</v>
      </c>
      <c r="BT2" s="17" t="s">
        <v>7</v>
      </c>
    </row>
    <row r="3" spans="2:72" s="1" customFormat="1" ht="6.9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80" t="s">
        <v>14</v>
      </c>
      <c r="L5" s="281"/>
      <c r="M5" s="281"/>
      <c r="N5" s="281"/>
      <c r="O5" s="281"/>
      <c r="P5" s="281"/>
      <c r="Q5" s="281"/>
      <c r="R5" s="281"/>
      <c r="S5" s="281"/>
      <c r="T5" s="281"/>
      <c r="U5" s="281"/>
      <c r="V5" s="281"/>
      <c r="W5" s="281"/>
      <c r="X5" s="281"/>
      <c r="Y5" s="281"/>
      <c r="Z5" s="281"/>
      <c r="AA5" s="281"/>
      <c r="AB5" s="281"/>
      <c r="AC5" s="281"/>
      <c r="AD5" s="281"/>
      <c r="AE5" s="281"/>
      <c r="AF5" s="281"/>
      <c r="AG5" s="281"/>
      <c r="AH5" s="281"/>
      <c r="AI5" s="281"/>
      <c r="AJ5" s="281"/>
      <c r="AK5" s="22"/>
      <c r="AL5" s="22"/>
      <c r="AM5" s="22"/>
      <c r="AN5" s="22"/>
      <c r="AO5" s="22"/>
      <c r="AP5" s="22"/>
      <c r="AQ5" s="22"/>
      <c r="AR5" s="20"/>
      <c r="BE5" s="277" t="s">
        <v>15</v>
      </c>
      <c r="BS5" s="17" t="s">
        <v>6</v>
      </c>
    </row>
    <row r="6" spans="2:71" s="1" customFormat="1" ht="36.9" customHeight="1">
      <c r="B6" s="21"/>
      <c r="C6" s="22"/>
      <c r="D6" s="28" t="s">
        <v>16</v>
      </c>
      <c r="E6" s="22"/>
      <c r="F6" s="22"/>
      <c r="G6" s="22"/>
      <c r="H6" s="22"/>
      <c r="I6" s="22"/>
      <c r="J6" s="22"/>
      <c r="K6" s="282" t="s">
        <v>17</v>
      </c>
      <c r="L6" s="281"/>
      <c r="M6" s="281"/>
      <c r="N6" s="281"/>
      <c r="O6" s="281"/>
      <c r="P6" s="281"/>
      <c r="Q6" s="281"/>
      <c r="R6" s="281"/>
      <c r="S6" s="281"/>
      <c r="T6" s="281"/>
      <c r="U6" s="281"/>
      <c r="V6" s="281"/>
      <c r="W6" s="281"/>
      <c r="X6" s="281"/>
      <c r="Y6" s="281"/>
      <c r="Z6" s="281"/>
      <c r="AA6" s="281"/>
      <c r="AB6" s="281"/>
      <c r="AC6" s="281"/>
      <c r="AD6" s="281"/>
      <c r="AE6" s="281"/>
      <c r="AF6" s="281"/>
      <c r="AG6" s="281"/>
      <c r="AH6" s="281"/>
      <c r="AI6" s="281"/>
      <c r="AJ6" s="281"/>
      <c r="AK6" s="22"/>
      <c r="AL6" s="22"/>
      <c r="AM6" s="22"/>
      <c r="AN6" s="22"/>
      <c r="AO6" s="22"/>
      <c r="AP6" s="22"/>
      <c r="AQ6" s="22"/>
      <c r="AR6" s="20"/>
      <c r="BE6" s="278"/>
      <c r="BS6" s="17" t="s">
        <v>6</v>
      </c>
    </row>
    <row r="7" spans="2:71" s="1" customFormat="1" ht="12" customHeight="1">
      <c r="B7" s="21"/>
      <c r="C7" s="22"/>
      <c r="D7" s="29" t="s">
        <v>18</v>
      </c>
      <c r="E7" s="22"/>
      <c r="F7" s="22"/>
      <c r="G7" s="22"/>
      <c r="H7" s="22"/>
      <c r="I7" s="22"/>
      <c r="J7" s="22"/>
      <c r="K7" s="27" t="s">
        <v>1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9" t="s">
        <v>19</v>
      </c>
      <c r="AL7" s="22"/>
      <c r="AM7" s="22"/>
      <c r="AN7" s="27" t="s">
        <v>1</v>
      </c>
      <c r="AO7" s="22"/>
      <c r="AP7" s="22"/>
      <c r="AQ7" s="22"/>
      <c r="AR7" s="20"/>
      <c r="BE7" s="278"/>
      <c r="BS7" s="17" t="s">
        <v>6</v>
      </c>
    </row>
    <row r="8" spans="2:71" s="1" customFormat="1" ht="12" customHeight="1">
      <c r="B8" s="21"/>
      <c r="C8" s="22"/>
      <c r="D8" s="29" t="s">
        <v>20</v>
      </c>
      <c r="E8" s="22"/>
      <c r="F8" s="22"/>
      <c r="G8" s="22"/>
      <c r="H8" s="22"/>
      <c r="I8" s="22"/>
      <c r="J8" s="22"/>
      <c r="K8" s="27" t="s">
        <v>21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9" t="s">
        <v>22</v>
      </c>
      <c r="AL8" s="22"/>
      <c r="AM8" s="22"/>
      <c r="AN8" s="30" t="s">
        <v>23</v>
      </c>
      <c r="AO8" s="22"/>
      <c r="AP8" s="22"/>
      <c r="AQ8" s="22"/>
      <c r="AR8" s="20"/>
      <c r="BE8" s="278"/>
      <c r="BS8" s="17" t="s">
        <v>6</v>
      </c>
    </row>
    <row r="9" spans="2:71" s="1" customFormat="1" ht="14.4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278"/>
      <c r="BS9" s="17" t="s">
        <v>6</v>
      </c>
    </row>
    <row r="10" spans="2:71" s="1" customFormat="1" ht="12" customHeight="1">
      <c r="B10" s="21"/>
      <c r="C10" s="22"/>
      <c r="D10" s="29" t="s">
        <v>24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9" t="s">
        <v>25</v>
      </c>
      <c r="AL10" s="22"/>
      <c r="AM10" s="22"/>
      <c r="AN10" s="27" t="s">
        <v>1</v>
      </c>
      <c r="AO10" s="22"/>
      <c r="AP10" s="22"/>
      <c r="AQ10" s="22"/>
      <c r="AR10" s="20"/>
      <c r="BE10" s="278"/>
      <c r="BS10" s="17" t="s">
        <v>6</v>
      </c>
    </row>
    <row r="11" spans="2:71" s="1" customFormat="1" ht="18.45" customHeight="1">
      <c r="B11" s="21"/>
      <c r="C11" s="22"/>
      <c r="D11" s="22"/>
      <c r="E11" s="27" t="s">
        <v>21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9" t="s">
        <v>26</v>
      </c>
      <c r="AL11" s="22"/>
      <c r="AM11" s="22"/>
      <c r="AN11" s="27" t="s">
        <v>1</v>
      </c>
      <c r="AO11" s="22"/>
      <c r="AP11" s="22"/>
      <c r="AQ11" s="22"/>
      <c r="AR11" s="20"/>
      <c r="BE11" s="278"/>
      <c r="BS11" s="17" t="s">
        <v>6</v>
      </c>
    </row>
    <row r="12" spans="2:71" s="1" customFormat="1" ht="6.9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278"/>
      <c r="BS12" s="17" t="s">
        <v>6</v>
      </c>
    </row>
    <row r="13" spans="2:71" s="1" customFormat="1" ht="12" customHeight="1">
      <c r="B13" s="21"/>
      <c r="C13" s="22"/>
      <c r="D13" s="29" t="s">
        <v>27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9" t="s">
        <v>25</v>
      </c>
      <c r="AL13" s="22"/>
      <c r="AM13" s="22"/>
      <c r="AN13" s="31" t="s">
        <v>28</v>
      </c>
      <c r="AO13" s="22"/>
      <c r="AP13" s="22"/>
      <c r="AQ13" s="22"/>
      <c r="AR13" s="20"/>
      <c r="BE13" s="278"/>
      <c r="BS13" s="17" t="s">
        <v>6</v>
      </c>
    </row>
    <row r="14" spans="2:71" ht="13.2">
      <c r="B14" s="21"/>
      <c r="C14" s="22"/>
      <c r="D14" s="22"/>
      <c r="E14" s="283" t="s">
        <v>28</v>
      </c>
      <c r="F14" s="284"/>
      <c r="G14" s="284"/>
      <c r="H14" s="284"/>
      <c r="I14" s="284"/>
      <c r="J14" s="284"/>
      <c r="K14" s="284"/>
      <c r="L14" s="284"/>
      <c r="M14" s="284"/>
      <c r="N14" s="284"/>
      <c r="O14" s="284"/>
      <c r="P14" s="284"/>
      <c r="Q14" s="284"/>
      <c r="R14" s="284"/>
      <c r="S14" s="284"/>
      <c r="T14" s="284"/>
      <c r="U14" s="284"/>
      <c r="V14" s="284"/>
      <c r="W14" s="284"/>
      <c r="X14" s="284"/>
      <c r="Y14" s="284"/>
      <c r="Z14" s="284"/>
      <c r="AA14" s="284"/>
      <c r="AB14" s="284"/>
      <c r="AC14" s="284"/>
      <c r="AD14" s="284"/>
      <c r="AE14" s="284"/>
      <c r="AF14" s="284"/>
      <c r="AG14" s="284"/>
      <c r="AH14" s="284"/>
      <c r="AI14" s="284"/>
      <c r="AJ14" s="284"/>
      <c r="AK14" s="29" t="s">
        <v>26</v>
      </c>
      <c r="AL14" s="22"/>
      <c r="AM14" s="22"/>
      <c r="AN14" s="31" t="s">
        <v>28</v>
      </c>
      <c r="AO14" s="22"/>
      <c r="AP14" s="22"/>
      <c r="AQ14" s="22"/>
      <c r="AR14" s="20"/>
      <c r="BE14" s="278"/>
      <c r="BS14" s="17" t="s">
        <v>6</v>
      </c>
    </row>
    <row r="15" spans="2:71" s="1" customFormat="1" ht="6.9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278"/>
      <c r="BS15" s="17" t="s">
        <v>4</v>
      </c>
    </row>
    <row r="16" spans="2:71" s="1" customFormat="1" ht="12" customHeight="1">
      <c r="B16" s="21"/>
      <c r="C16" s="22"/>
      <c r="D16" s="29" t="s">
        <v>29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9" t="s">
        <v>25</v>
      </c>
      <c r="AL16" s="22"/>
      <c r="AM16" s="22"/>
      <c r="AN16" s="27" t="s">
        <v>1</v>
      </c>
      <c r="AO16" s="22"/>
      <c r="AP16" s="22"/>
      <c r="AQ16" s="22"/>
      <c r="AR16" s="20"/>
      <c r="BE16" s="278"/>
      <c r="BS16" s="17" t="s">
        <v>4</v>
      </c>
    </row>
    <row r="17" spans="2:71" s="1" customFormat="1" ht="18.45" customHeight="1">
      <c r="B17" s="21"/>
      <c r="C17" s="22"/>
      <c r="D17" s="22"/>
      <c r="E17" s="27" t="s">
        <v>21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9" t="s">
        <v>26</v>
      </c>
      <c r="AL17" s="22"/>
      <c r="AM17" s="22"/>
      <c r="AN17" s="27" t="s">
        <v>1</v>
      </c>
      <c r="AO17" s="22"/>
      <c r="AP17" s="22"/>
      <c r="AQ17" s="22"/>
      <c r="AR17" s="20"/>
      <c r="BE17" s="278"/>
      <c r="BS17" s="17" t="s">
        <v>4</v>
      </c>
    </row>
    <row r="18" spans="2:71" s="1" customFormat="1" ht="6.9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278"/>
      <c r="BS18" s="17" t="s">
        <v>6</v>
      </c>
    </row>
    <row r="19" spans="2:71" s="1" customFormat="1" ht="12" customHeight="1">
      <c r="B19" s="21"/>
      <c r="C19" s="22"/>
      <c r="D19" s="29" t="s">
        <v>30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9" t="s">
        <v>25</v>
      </c>
      <c r="AL19" s="22"/>
      <c r="AM19" s="22"/>
      <c r="AN19" s="27" t="s">
        <v>1</v>
      </c>
      <c r="AO19" s="22"/>
      <c r="AP19" s="22"/>
      <c r="AQ19" s="22"/>
      <c r="AR19" s="20"/>
      <c r="BE19" s="278"/>
      <c r="BS19" s="17" t="s">
        <v>6</v>
      </c>
    </row>
    <row r="20" spans="2:71" s="1" customFormat="1" ht="18.45" customHeight="1">
      <c r="B20" s="21"/>
      <c r="C20" s="22"/>
      <c r="D20" s="22"/>
      <c r="E20" s="27" t="s">
        <v>21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9" t="s">
        <v>26</v>
      </c>
      <c r="AL20" s="22"/>
      <c r="AM20" s="22"/>
      <c r="AN20" s="27" t="s">
        <v>1</v>
      </c>
      <c r="AO20" s="22"/>
      <c r="AP20" s="22"/>
      <c r="AQ20" s="22"/>
      <c r="AR20" s="20"/>
      <c r="BE20" s="278"/>
      <c r="BS20" s="17" t="s">
        <v>31</v>
      </c>
    </row>
    <row r="21" spans="2:57" s="1" customFormat="1" ht="6.9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278"/>
    </row>
    <row r="22" spans="2:57" s="1" customFormat="1" ht="12" customHeight="1">
      <c r="B22" s="21"/>
      <c r="C22" s="22"/>
      <c r="D22" s="29" t="s">
        <v>32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278"/>
    </row>
    <row r="23" spans="2:57" s="1" customFormat="1" ht="16.5" customHeight="1">
      <c r="B23" s="21"/>
      <c r="C23" s="22"/>
      <c r="D23" s="22"/>
      <c r="E23" s="285" t="s">
        <v>1</v>
      </c>
      <c r="F23" s="285"/>
      <c r="G23" s="285"/>
      <c r="H23" s="285"/>
      <c r="I23" s="285"/>
      <c r="J23" s="285"/>
      <c r="K23" s="285"/>
      <c r="L23" s="285"/>
      <c r="M23" s="285"/>
      <c r="N23" s="285"/>
      <c r="O23" s="285"/>
      <c r="P23" s="285"/>
      <c r="Q23" s="285"/>
      <c r="R23" s="285"/>
      <c r="S23" s="285"/>
      <c r="T23" s="285"/>
      <c r="U23" s="285"/>
      <c r="V23" s="285"/>
      <c r="W23" s="285"/>
      <c r="X23" s="285"/>
      <c r="Y23" s="285"/>
      <c r="Z23" s="285"/>
      <c r="AA23" s="285"/>
      <c r="AB23" s="285"/>
      <c r="AC23" s="285"/>
      <c r="AD23" s="285"/>
      <c r="AE23" s="285"/>
      <c r="AF23" s="285"/>
      <c r="AG23" s="285"/>
      <c r="AH23" s="285"/>
      <c r="AI23" s="285"/>
      <c r="AJ23" s="285"/>
      <c r="AK23" s="285"/>
      <c r="AL23" s="285"/>
      <c r="AM23" s="285"/>
      <c r="AN23" s="285"/>
      <c r="AO23" s="22"/>
      <c r="AP23" s="22"/>
      <c r="AQ23" s="22"/>
      <c r="AR23" s="20"/>
      <c r="BE23" s="278"/>
    </row>
    <row r="24" spans="2:57" s="1" customFormat="1" ht="6.9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278"/>
    </row>
    <row r="25" spans="2:57" s="1" customFormat="1" ht="6.9" customHeight="1">
      <c r="B25" s="21"/>
      <c r="C25" s="22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22"/>
      <c r="AQ25" s="22"/>
      <c r="AR25" s="20"/>
      <c r="BE25" s="278"/>
    </row>
    <row r="26" spans="1:57" s="2" customFormat="1" ht="25.95" customHeight="1">
      <c r="A26" s="34"/>
      <c r="B26" s="35"/>
      <c r="C26" s="36"/>
      <c r="D26" s="37" t="s">
        <v>33</v>
      </c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286">
        <f>ROUND(AG94,2)</f>
        <v>0</v>
      </c>
      <c r="AL26" s="287"/>
      <c r="AM26" s="287"/>
      <c r="AN26" s="287"/>
      <c r="AO26" s="287"/>
      <c r="AP26" s="36"/>
      <c r="AQ26" s="36"/>
      <c r="AR26" s="39"/>
      <c r="BE26" s="278"/>
    </row>
    <row r="27" spans="1:57" s="2" customFormat="1" ht="6.9" customHeight="1">
      <c r="A27" s="34"/>
      <c r="B27" s="35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9"/>
      <c r="BE27" s="278"/>
    </row>
    <row r="28" spans="1:57" s="2" customFormat="1" ht="13.2">
      <c r="A28" s="34"/>
      <c r="B28" s="35"/>
      <c r="C28" s="36"/>
      <c r="D28" s="36"/>
      <c r="E28" s="36"/>
      <c r="F28" s="36"/>
      <c r="G28" s="36"/>
      <c r="H28" s="36"/>
      <c r="I28" s="36"/>
      <c r="J28" s="36"/>
      <c r="K28" s="36"/>
      <c r="L28" s="288" t="s">
        <v>34</v>
      </c>
      <c r="M28" s="288"/>
      <c r="N28" s="288"/>
      <c r="O28" s="288"/>
      <c r="P28" s="288"/>
      <c r="Q28" s="36"/>
      <c r="R28" s="36"/>
      <c r="S28" s="36"/>
      <c r="T28" s="36"/>
      <c r="U28" s="36"/>
      <c r="V28" s="36"/>
      <c r="W28" s="288" t="s">
        <v>35</v>
      </c>
      <c r="X28" s="288"/>
      <c r="Y28" s="288"/>
      <c r="Z28" s="288"/>
      <c r="AA28" s="288"/>
      <c r="AB28" s="288"/>
      <c r="AC28" s="288"/>
      <c r="AD28" s="288"/>
      <c r="AE28" s="288"/>
      <c r="AF28" s="36"/>
      <c r="AG28" s="36"/>
      <c r="AH28" s="36"/>
      <c r="AI28" s="36"/>
      <c r="AJ28" s="36"/>
      <c r="AK28" s="288" t="s">
        <v>36</v>
      </c>
      <c r="AL28" s="288"/>
      <c r="AM28" s="288"/>
      <c r="AN28" s="288"/>
      <c r="AO28" s="288"/>
      <c r="AP28" s="36"/>
      <c r="AQ28" s="36"/>
      <c r="AR28" s="39"/>
      <c r="BE28" s="278"/>
    </row>
    <row r="29" spans="2:57" s="3" customFormat="1" ht="14.4" customHeight="1">
      <c r="B29" s="40"/>
      <c r="C29" s="41"/>
      <c r="D29" s="29" t="s">
        <v>37</v>
      </c>
      <c r="E29" s="41"/>
      <c r="F29" s="29" t="s">
        <v>38</v>
      </c>
      <c r="G29" s="41"/>
      <c r="H29" s="41"/>
      <c r="I29" s="41"/>
      <c r="J29" s="41"/>
      <c r="K29" s="41"/>
      <c r="L29" s="272">
        <v>0.21</v>
      </c>
      <c r="M29" s="271"/>
      <c r="N29" s="271"/>
      <c r="O29" s="271"/>
      <c r="P29" s="271"/>
      <c r="Q29" s="41"/>
      <c r="R29" s="41"/>
      <c r="S29" s="41"/>
      <c r="T29" s="41"/>
      <c r="U29" s="41"/>
      <c r="V29" s="41"/>
      <c r="W29" s="270">
        <f>ROUND(AZ94,2)</f>
        <v>0</v>
      </c>
      <c r="X29" s="271"/>
      <c r="Y29" s="271"/>
      <c r="Z29" s="271"/>
      <c r="AA29" s="271"/>
      <c r="AB29" s="271"/>
      <c r="AC29" s="271"/>
      <c r="AD29" s="271"/>
      <c r="AE29" s="271"/>
      <c r="AF29" s="41"/>
      <c r="AG29" s="41"/>
      <c r="AH29" s="41"/>
      <c r="AI29" s="41"/>
      <c r="AJ29" s="41"/>
      <c r="AK29" s="270">
        <f>ROUND(AV94,2)</f>
        <v>0</v>
      </c>
      <c r="AL29" s="271"/>
      <c r="AM29" s="271"/>
      <c r="AN29" s="271"/>
      <c r="AO29" s="271"/>
      <c r="AP29" s="41"/>
      <c r="AQ29" s="41"/>
      <c r="AR29" s="42"/>
      <c r="BE29" s="279"/>
    </row>
    <row r="30" spans="2:57" s="3" customFormat="1" ht="14.4" customHeight="1">
      <c r="B30" s="40"/>
      <c r="C30" s="41"/>
      <c r="D30" s="41"/>
      <c r="E30" s="41"/>
      <c r="F30" s="29" t="s">
        <v>39</v>
      </c>
      <c r="G30" s="41"/>
      <c r="H30" s="41"/>
      <c r="I30" s="41"/>
      <c r="J30" s="41"/>
      <c r="K30" s="41"/>
      <c r="L30" s="272">
        <v>0.15</v>
      </c>
      <c r="M30" s="271"/>
      <c r="N30" s="271"/>
      <c r="O30" s="271"/>
      <c r="P30" s="271"/>
      <c r="Q30" s="41"/>
      <c r="R30" s="41"/>
      <c r="S30" s="41"/>
      <c r="T30" s="41"/>
      <c r="U30" s="41"/>
      <c r="V30" s="41"/>
      <c r="W30" s="270">
        <f>ROUND(BA94,2)</f>
        <v>0</v>
      </c>
      <c r="X30" s="271"/>
      <c r="Y30" s="271"/>
      <c r="Z30" s="271"/>
      <c r="AA30" s="271"/>
      <c r="AB30" s="271"/>
      <c r="AC30" s="271"/>
      <c r="AD30" s="271"/>
      <c r="AE30" s="271"/>
      <c r="AF30" s="41"/>
      <c r="AG30" s="41"/>
      <c r="AH30" s="41"/>
      <c r="AI30" s="41"/>
      <c r="AJ30" s="41"/>
      <c r="AK30" s="270">
        <f>ROUND(AW94,2)</f>
        <v>0</v>
      </c>
      <c r="AL30" s="271"/>
      <c r="AM30" s="271"/>
      <c r="AN30" s="271"/>
      <c r="AO30" s="271"/>
      <c r="AP30" s="41"/>
      <c r="AQ30" s="41"/>
      <c r="AR30" s="42"/>
      <c r="BE30" s="279"/>
    </row>
    <row r="31" spans="2:57" s="3" customFormat="1" ht="14.4" customHeight="1" hidden="1">
      <c r="B31" s="40"/>
      <c r="C31" s="41"/>
      <c r="D31" s="41"/>
      <c r="E31" s="41"/>
      <c r="F31" s="29" t="s">
        <v>40</v>
      </c>
      <c r="G31" s="41"/>
      <c r="H31" s="41"/>
      <c r="I31" s="41"/>
      <c r="J31" s="41"/>
      <c r="K31" s="41"/>
      <c r="L31" s="272">
        <v>0.21</v>
      </c>
      <c r="M31" s="271"/>
      <c r="N31" s="271"/>
      <c r="O31" s="271"/>
      <c r="P31" s="271"/>
      <c r="Q31" s="41"/>
      <c r="R31" s="41"/>
      <c r="S31" s="41"/>
      <c r="T31" s="41"/>
      <c r="U31" s="41"/>
      <c r="V31" s="41"/>
      <c r="W31" s="270">
        <f>ROUND(BB94,2)</f>
        <v>0</v>
      </c>
      <c r="X31" s="271"/>
      <c r="Y31" s="271"/>
      <c r="Z31" s="271"/>
      <c r="AA31" s="271"/>
      <c r="AB31" s="271"/>
      <c r="AC31" s="271"/>
      <c r="AD31" s="271"/>
      <c r="AE31" s="271"/>
      <c r="AF31" s="41"/>
      <c r="AG31" s="41"/>
      <c r="AH31" s="41"/>
      <c r="AI31" s="41"/>
      <c r="AJ31" s="41"/>
      <c r="AK31" s="270">
        <v>0</v>
      </c>
      <c r="AL31" s="271"/>
      <c r="AM31" s="271"/>
      <c r="AN31" s="271"/>
      <c r="AO31" s="271"/>
      <c r="AP31" s="41"/>
      <c r="AQ31" s="41"/>
      <c r="AR31" s="42"/>
      <c r="BE31" s="279"/>
    </row>
    <row r="32" spans="2:57" s="3" customFormat="1" ht="14.4" customHeight="1" hidden="1">
      <c r="B32" s="40"/>
      <c r="C32" s="41"/>
      <c r="D32" s="41"/>
      <c r="E32" s="41"/>
      <c r="F32" s="29" t="s">
        <v>41</v>
      </c>
      <c r="G32" s="41"/>
      <c r="H32" s="41"/>
      <c r="I32" s="41"/>
      <c r="J32" s="41"/>
      <c r="K32" s="41"/>
      <c r="L32" s="272">
        <v>0.15</v>
      </c>
      <c r="M32" s="271"/>
      <c r="N32" s="271"/>
      <c r="O32" s="271"/>
      <c r="P32" s="271"/>
      <c r="Q32" s="41"/>
      <c r="R32" s="41"/>
      <c r="S32" s="41"/>
      <c r="T32" s="41"/>
      <c r="U32" s="41"/>
      <c r="V32" s="41"/>
      <c r="W32" s="270">
        <f>ROUND(BC94,2)</f>
        <v>0</v>
      </c>
      <c r="X32" s="271"/>
      <c r="Y32" s="271"/>
      <c r="Z32" s="271"/>
      <c r="AA32" s="271"/>
      <c r="AB32" s="271"/>
      <c r="AC32" s="271"/>
      <c r="AD32" s="271"/>
      <c r="AE32" s="271"/>
      <c r="AF32" s="41"/>
      <c r="AG32" s="41"/>
      <c r="AH32" s="41"/>
      <c r="AI32" s="41"/>
      <c r="AJ32" s="41"/>
      <c r="AK32" s="270">
        <v>0</v>
      </c>
      <c r="AL32" s="271"/>
      <c r="AM32" s="271"/>
      <c r="AN32" s="271"/>
      <c r="AO32" s="271"/>
      <c r="AP32" s="41"/>
      <c r="AQ32" s="41"/>
      <c r="AR32" s="42"/>
      <c r="BE32" s="279"/>
    </row>
    <row r="33" spans="2:57" s="3" customFormat="1" ht="14.4" customHeight="1" hidden="1">
      <c r="B33" s="40"/>
      <c r="C33" s="41"/>
      <c r="D33" s="41"/>
      <c r="E33" s="41"/>
      <c r="F33" s="29" t="s">
        <v>42</v>
      </c>
      <c r="G33" s="41"/>
      <c r="H33" s="41"/>
      <c r="I33" s="41"/>
      <c r="J33" s="41"/>
      <c r="K33" s="41"/>
      <c r="L33" s="272">
        <v>0</v>
      </c>
      <c r="M33" s="271"/>
      <c r="N33" s="271"/>
      <c r="O33" s="271"/>
      <c r="P33" s="271"/>
      <c r="Q33" s="41"/>
      <c r="R33" s="41"/>
      <c r="S33" s="41"/>
      <c r="T33" s="41"/>
      <c r="U33" s="41"/>
      <c r="V33" s="41"/>
      <c r="W33" s="270">
        <f>ROUND(BD94,2)</f>
        <v>0</v>
      </c>
      <c r="X33" s="271"/>
      <c r="Y33" s="271"/>
      <c r="Z33" s="271"/>
      <c r="AA33" s="271"/>
      <c r="AB33" s="271"/>
      <c r="AC33" s="271"/>
      <c r="AD33" s="271"/>
      <c r="AE33" s="271"/>
      <c r="AF33" s="41"/>
      <c r="AG33" s="41"/>
      <c r="AH33" s="41"/>
      <c r="AI33" s="41"/>
      <c r="AJ33" s="41"/>
      <c r="AK33" s="270">
        <v>0</v>
      </c>
      <c r="AL33" s="271"/>
      <c r="AM33" s="271"/>
      <c r="AN33" s="271"/>
      <c r="AO33" s="271"/>
      <c r="AP33" s="41"/>
      <c r="AQ33" s="41"/>
      <c r="AR33" s="42"/>
      <c r="BE33" s="279"/>
    </row>
    <row r="34" spans="1:57" s="2" customFormat="1" ht="6.9" customHeight="1">
      <c r="A34" s="34"/>
      <c r="B34" s="35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9"/>
      <c r="BE34" s="278"/>
    </row>
    <row r="35" spans="1:57" s="2" customFormat="1" ht="25.95" customHeight="1">
      <c r="A35" s="34"/>
      <c r="B35" s="35"/>
      <c r="C35" s="43"/>
      <c r="D35" s="44" t="s">
        <v>43</v>
      </c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6" t="s">
        <v>44</v>
      </c>
      <c r="U35" s="45"/>
      <c r="V35" s="45"/>
      <c r="W35" s="45"/>
      <c r="X35" s="273" t="s">
        <v>45</v>
      </c>
      <c r="Y35" s="274"/>
      <c r="Z35" s="274"/>
      <c r="AA35" s="274"/>
      <c r="AB35" s="274"/>
      <c r="AC35" s="45"/>
      <c r="AD35" s="45"/>
      <c r="AE35" s="45"/>
      <c r="AF35" s="45"/>
      <c r="AG35" s="45"/>
      <c r="AH35" s="45"/>
      <c r="AI35" s="45"/>
      <c r="AJ35" s="45"/>
      <c r="AK35" s="275">
        <f>SUM(AK26:AK33)</f>
        <v>0</v>
      </c>
      <c r="AL35" s="274"/>
      <c r="AM35" s="274"/>
      <c r="AN35" s="274"/>
      <c r="AO35" s="276"/>
      <c r="AP35" s="43"/>
      <c r="AQ35" s="43"/>
      <c r="AR35" s="39"/>
      <c r="BE35" s="34"/>
    </row>
    <row r="36" spans="1:57" s="2" customFormat="1" ht="6.9" customHeight="1">
      <c r="A36" s="34"/>
      <c r="B36" s="35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9"/>
      <c r="BE36" s="34"/>
    </row>
    <row r="37" spans="1:57" s="2" customFormat="1" ht="14.4" customHeight="1">
      <c r="A37" s="34"/>
      <c r="B37" s="35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9"/>
      <c r="BE37" s="34"/>
    </row>
    <row r="38" spans="2:44" s="1" customFormat="1" ht="14.4" customHeight="1">
      <c r="B38" s="21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0"/>
    </row>
    <row r="39" spans="2:44" s="1" customFormat="1" ht="14.4" customHeight="1">
      <c r="B39" s="21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0"/>
    </row>
    <row r="40" spans="2:44" s="1" customFormat="1" ht="14.4" customHeight="1">
      <c r="B40" s="21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0"/>
    </row>
    <row r="41" spans="2:44" s="1" customFormat="1" ht="14.4" customHeight="1"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0"/>
    </row>
    <row r="42" spans="2:44" s="1" customFormat="1" ht="14.4" customHeight="1">
      <c r="B42" s="21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0"/>
    </row>
    <row r="43" spans="2:44" s="1" customFormat="1" ht="14.4" customHeight="1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0"/>
    </row>
    <row r="44" spans="2:44" s="1" customFormat="1" ht="14.4" customHeigh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0"/>
    </row>
    <row r="45" spans="2:44" s="1" customFormat="1" ht="14.4" customHeight="1"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0"/>
    </row>
    <row r="46" spans="2:44" s="1" customFormat="1" ht="14.4" customHeight="1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0"/>
    </row>
    <row r="47" spans="2:44" s="1" customFormat="1" ht="14.4" customHeight="1"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0"/>
    </row>
    <row r="48" spans="2:44" s="1" customFormat="1" ht="14.4" customHeight="1"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0"/>
    </row>
    <row r="49" spans="2:44" s="2" customFormat="1" ht="14.4" customHeight="1">
      <c r="B49" s="47"/>
      <c r="C49" s="48"/>
      <c r="D49" s="49" t="s">
        <v>46</v>
      </c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49" t="s">
        <v>47</v>
      </c>
      <c r="AI49" s="50"/>
      <c r="AJ49" s="50"/>
      <c r="AK49" s="50"/>
      <c r="AL49" s="50"/>
      <c r="AM49" s="50"/>
      <c r="AN49" s="50"/>
      <c r="AO49" s="50"/>
      <c r="AP49" s="48"/>
      <c r="AQ49" s="48"/>
      <c r="AR49" s="51"/>
    </row>
    <row r="50" spans="2:44" ht="12">
      <c r="B50" s="21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0"/>
    </row>
    <row r="51" spans="2:44" ht="12">
      <c r="B51" s="21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0"/>
    </row>
    <row r="52" spans="2:44" ht="12">
      <c r="B52" s="21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0"/>
    </row>
    <row r="53" spans="2:44" ht="12">
      <c r="B53" s="21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0"/>
    </row>
    <row r="54" spans="2:44" ht="12">
      <c r="B54" s="21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0"/>
    </row>
    <row r="55" spans="2:44" ht="12">
      <c r="B55" s="21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0"/>
    </row>
    <row r="56" spans="2:44" ht="12">
      <c r="B56" s="21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0"/>
    </row>
    <row r="57" spans="2:44" ht="12">
      <c r="B57" s="21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0"/>
    </row>
    <row r="58" spans="2:44" ht="12">
      <c r="B58" s="21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0"/>
    </row>
    <row r="59" spans="2:44" ht="12"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0"/>
    </row>
    <row r="60" spans="1:57" s="2" customFormat="1" ht="13.2">
      <c r="A60" s="34"/>
      <c r="B60" s="35"/>
      <c r="C60" s="36"/>
      <c r="D60" s="52" t="s">
        <v>48</v>
      </c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52" t="s">
        <v>49</v>
      </c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52" t="s">
        <v>48</v>
      </c>
      <c r="AI60" s="38"/>
      <c r="AJ60" s="38"/>
      <c r="AK60" s="38"/>
      <c r="AL60" s="38"/>
      <c r="AM60" s="52" t="s">
        <v>49</v>
      </c>
      <c r="AN60" s="38"/>
      <c r="AO60" s="38"/>
      <c r="AP60" s="36"/>
      <c r="AQ60" s="36"/>
      <c r="AR60" s="39"/>
      <c r="BE60" s="34"/>
    </row>
    <row r="61" spans="2:44" ht="12">
      <c r="B61" s="21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0"/>
    </row>
    <row r="62" spans="2:44" ht="12">
      <c r="B62" s="21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0"/>
    </row>
    <row r="63" spans="2:44" ht="12">
      <c r="B63" s="21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0"/>
    </row>
    <row r="64" spans="1:57" s="2" customFormat="1" ht="13.2">
      <c r="A64" s="34"/>
      <c r="B64" s="35"/>
      <c r="C64" s="36"/>
      <c r="D64" s="49" t="s">
        <v>50</v>
      </c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3"/>
      <c r="AB64" s="53"/>
      <c r="AC64" s="53"/>
      <c r="AD64" s="53"/>
      <c r="AE64" s="53"/>
      <c r="AF64" s="53"/>
      <c r="AG64" s="53"/>
      <c r="AH64" s="49" t="s">
        <v>51</v>
      </c>
      <c r="AI64" s="53"/>
      <c r="AJ64" s="53"/>
      <c r="AK64" s="53"/>
      <c r="AL64" s="53"/>
      <c r="AM64" s="53"/>
      <c r="AN64" s="53"/>
      <c r="AO64" s="53"/>
      <c r="AP64" s="36"/>
      <c r="AQ64" s="36"/>
      <c r="AR64" s="39"/>
      <c r="BE64" s="34"/>
    </row>
    <row r="65" spans="2:44" ht="12">
      <c r="B65" s="21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0"/>
    </row>
    <row r="66" spans="2:44" ht="12">
      <c r="B66" s="21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0"/>
    </row>
    <row r="67" spans="2:44" ht="12">
      <c r="B67" s="21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0"/>
    </row>
    <row r="68" spans="2:44" ht="12">
      <c r="B68" s="21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0"/>
    </row>
    <row r="69" spans="2:44" ht="12">
      <c r="B69" s="21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0"/>
    </row>
    <row r="70" spans="2:44" ht="12">
      <c r="B70" s="21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0"/>
    </row>
    <row r="71" spans="2:44" ht="12">
      <c r="B71" s="21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0"/>
    </row>
    <row r="72" spans="2:44" ht="12">
      <c r="B72" s="21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0"/>
    </row>
    <row r="73" spans="2:44" ht="12">
      <c r="B73" s="21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0"/>
    </row>
    <row r="74" spans="2:44" ht="12">
      <c r="B74" s="21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0"/>
    </row>
    <row r="75" spans="1:57" s="2" customFormat="1" ht="13.2">
      <c r="A75" s="34"/>
      <c r="B75" s="35"/>
      <c r="C75" s="36"/>
      <c r="D75" s="52" t="s">
        <v>48</v>
      </c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52" t="s">
        <v>49</v>
      </c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52" t="s">
        <v>48</v>
      </c>
      <c r="AI75" s="38"/>
      <c r="AJ75" s="38"/>
      <c r="AK75" s="38"/>
      <c r="AL75" s="38"/>
      <c r="AM75" s="52" t="s">
        <v>49</v>
      </c>
      <c r="AN75" s="38"/>
      <c r="AO75" s="38"/>
      <c r="AP75" s="36"/>
      <c r="AQ75" s="36"/>
      <c r="AR75" s="39"/>
      <c r="BE75" s="34"/>
    </row>
    <row r="76" spans="1:57" s="2" customFormat="1" ht="12">
      <c r="A76" s="34"/>
      <c r="B76" s="35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39"/>
      <c r="BE76" s="34"/>
    </row>
    <row r="77" spans="1:57" s="2" customFormat="1" ht="6.9" customHeight="1">
      <c r="A77" s="34"/>
      <c r="B77" s="54"/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  <c r="Y77" s="55"/>
      <c r="Z77" s="55"/>
      <c r="AA77" s="55"/>
      <c r="AB77" s="55"/>
      <c r="AC77" s="55"/>
      <c r="AD77" s="55"/>
      <c r="AE77" s="55"/>
      <c r="AF77" s="55"/>
      <c r="AG77" s="55"/>
      <c r="AH77" s="55"/>
      <c r="AI77" s="55"/>
      <c r="AJ77" s="55"/>
      <c r="AK77" s="55"/>
      <c r="AL77" s="55"/>
      <c r="AM77" s="55"/>
      <c r="AN77" s="55"/>
      <c r="AO77" s="55"/>
      <c r="AP77" s="55"/>
      <c r="AQ77" s="55"/>
      <c r="AR77" s="39"/>
      <c r="BE77" s="34"/>
    </row>
    <row r="81" spans="1:57" s="2" customFormat="1" ht="6.9" customHeight="1">
      <c r="A81" s="34"/>
      <c r="B81" s="56"/>
      <c r="C81" s="57"/>
      <c r="D81" s="57"/>
      <c r="E81" s="57"/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7"/>
      <c r="AK81" s="57"/>
      <c r="AL81" s="57"/>
      <c r="AM81" s="57"/>
      <c r="AN81" s="57"/>
      <c r="AO81" s="57"/>
      <c r="AP81" s="57"/>
      <c r="AQ81" s="57"/>
      <c r="AR81" s="39"/>
      <c r="BE81" s="34"/>
    </row>
    <row r="82" spans="1:57" s="2" customFormat="1" ht="24.9" customHeight="1">
      <c r="A82" s="34"/>
      <c r="B82" s="35"/>
      <c r="C82" s="23" t="s">
        <v>52</v>
      </c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M82" s="36"/>
      <c r="AN82" s="36"/>
      <c r="AO82" s="36"/>
      <c r="AP82" s="36"/>
      <c r="AQ82" s="36"/>
      <c r="AR82" s="39"/>
      <c r="BE82" s="34"/>
    </row>
    <row r="83" spans="1:57" s="2" customFormat="1" ht="6.9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  <c r="AM83" s="36"/>
      <c r="AN83" s="36"/>
      <c r="AO83" s="36"/>
      <c r="AP83" s="36"/>
      <c r="AQ83" s="36"/>
      <c r="AR83" s="39"/>
      <c r="BE83" s="34"/>
    </row>
    <row r="84" spans="2:44" s="4" customFormat="1" ht="12" customHeight="1">
      <c r="B84" s="58"/>
      <c r="C84" s="29" t="s">
        <v>13</v>
      </c>
      <c r="D84" s="59"/>
      <c r="E84" s="59"/>
      <c r="F84" s="59"/>
      <c r="G84" s="59"/>
      <c r="H84" s="59"/>
      <c r="I84" s="59"/>
      <c r="J84" s="59"/>
      <c r="K84" s="59"/>
      <c r="L84" s="59" t="str">
        <f>K5</f>
        <v>2024-05</v>
      </c>
      <c r="M84" s="59"/>
      <c r="N84" s="59"/>
      <c r="O84" s="59"/>
      <c r="P84" s="59"/>
      <c r="Q84" s="59"/>
      <c r="R84" s="59"/>
      <c r="S84" s="59"/>
      <c r="T84" s="59"/>
      <c r="U84" s="59"/>
      <c r="V84" s="59"/>
      <c r="W84" s="59"/>
      <c r="X84" s="59"/>
      <c r="Y84" s="59"/>
      <c r="Z84" s="59"/>
      <c r="AA84" s="59"/>
      <c r="AB84" s="59"/>
      <c r="AC84" s="59"/>
      <c r="AD84" s="59"/>
      <c r="AE84" s="59"/>
      <c r="AF84" s="59"/>
      <c r="AG84" s="59"/>
      <c r="AH84" s="59"/>
      <c r="AI84" s="59"/>
      <c r="AJ84" s="59"/>
      <c r="AK84" s="59"/>
      <c r="AL84" s="59"/>
      <c r="AM84" s="59"/>
      <c r="AN84" s="59"/>
      <c r="AO84" s="59"/>
      <c r="AP84" s="59"/>
      <c r="AQ84" s="59"/>
      <c r="AR84" s="60"/>
    </row>
    <row r="85" spans="2:44" s="5" customFormat="1" ht="36.9" customHeight="1">
      <c r="B85" s="61"/>
      <c r="C85" s="62" t="s">
        <v>16</v>
      </c>
      <c r="D85" s="63"/>
      <c r="E85" s="63"/>
      <c r="F85" s="63"/>
      <c r="G85" s="63"/>
      <c r="H85" s="63"/>
      <c r="I85" s="63"/>
      <c r="J85" s="63"/>
      <c r="K85" s="63"/>
      <c r="L85" s="259" t="str">
        <f>K6</f>
        <v>Na Dračkách 1095/34, Praha 6</v>
      </c>
      <c r="M85" s="260"/>
      <c r="N85" s="260"/>
      <c r="O85" s="260"/>
      <c r="P85" s="260"/>
      <c r="Q85" s="260"/>
      <c r="R85" s="260"/>
      <c r="S85" s="260"/>
      <c r="T85" s="260"/>
      <c r="U85" s="260"/>
      <c r="V85" s="260"/>
      <c r="W85" s="260"/>
      <c r="X85" s="260"/>
      <c r="Y85" s="260"/>
      <c r="Z85" s="260"/>
      <c r="AA85" s="260"/>
      <c r="AB85" s="260"/>
      <c r="AC85" s="260"/>
      <c r="AD85" s="260"/>
      <c r="AE85" s="260"/>
      <c r="AF85" s="260"/>
      <c r="AG85" s="260"/>
      <c r="AH85" s="260"/>
      <c r="AI85" s="260"/>
      <c r="AJ85" s="260"/>
      <c r="AK85" s="63"/>
      <c r="AL85" s="63"/>
      <c r="AM85" s="63"/>
      <c r="AN85" s="63"/>
      <c r="AO85" s="63"/>
      <c r="AP85" s="63"/>
      <c r="AQ85" s="63"/>
      <c r="AR85" s="64"/>
    </row>
    <row r="86" spans="1:57" s="2" customFormat="1" ht="6.9" customHeight="1">
      <c r="A86" s="34"/>
      <c r="B86" s="35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36"/>
      <c r="AN86" s="36"/>
      <c r="AO86" s="36"/>
      <c r="AP86" s="36"/>
      <c r="AQ86" s="36"/>
      <c r="AR86" s="39"/>
      <c r="BE86" s="34"/>
    </row>
    <row r="87" spans="1:57" s="2" customFormat="1" ht="12" customHeight="1">
      <c r="A87" s="34"/>
      <c r="B87" s="35"/>
      <c r="C87" s="29" t="s">
        <v>20</v>
      </c>
      <c r="D87" s="36"/>
      <c r="E87" s="36"/>
      <c r="F87" s="36"/>
      <c r="G87" s="36"/>
      <c r="H87" s="36"/>
      <c r="I87" s="36"/>
      <c r="J87" s="36"/>
      <c r="K87" s="36"/>
      <c r="L87" s="65" t="str">
        <f>IF(K8="","",K8)</f>
        <v xml:space="preserve"> </v>
      </c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29" t="s">
        <v>22</v>
      </c>
      <c r="AJ87" s="36"/>
      <c r="AK87" s="36"/>
      <c r="AL87" s="36"/>
      <c r="AM87" s="261" t="str">
        <f>IF(AN8="","",AN8)</f>
        <v>11. 1. 2024</v>
      </c>
      <c r="AN87" s="261"/>
      <c r="AO87" s="36"/>
      <c r="AP87" s="36"/>
      <c r="AQ87" s="36"/>
      <c r="AR87" s="39"/>
      <c r="BE87" s="34"/>
    </row>
    <row r="88" spans="1:57" s="2" customFormat="1" ht="6.9" customHeight="1">
      <c r="A88" s="34"/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  <c r="AM88" s="36"/>
      <c r="AN88" s="36"/>
      <c r="AO88" s="36"/>
      <c r="AP88" s="36"/>
      <c r="AQ88" s="36"/>
      <c r="AR88" s="39"/>
      <c r="BE88" s="34"/>
    </row>
    <row r="89" spans="1:57" s="2" customFormat="1" ht="15.15" customHeight="1">
      <c r="A89" s="34"/>
      <c r="B89" s="35"/>
      <c r="C89" s="29" t="s">
        <v>24</v>
      </c>
      <c r="D89" s="36"/>
      <c r="E89" s="36"/>
      <c r="F89" s="36"/>
      <c r="G89" s="36"/>
      <c r="H89" s="36"/>
      <c r="I89" s="36"/>
      <c r="J89" s="36"/>
      <c r="K89" s="36"/>
      <c r="L89" s="59" t="str">
        <f>IF(E11="","",E11)</f>
        <v xml:space="preserve"> </v>
      </c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29" t="s">
        <v>29</v>
      </c>
      <c r="AJ89" s="36"/>
      <c r="AK89" s="36"/>
      <c r="AL89" s="36"/>
      <c r="AM89" s="262" t="str">
        <f>IF(E17="","",E17)</f>
        <v xml:space="preserve"> </v>
      </c>
      <c r="AN89" s="263"/>
      <c r="AO89" s="263"/>
      <c r="AP89" s="263"/>
      <c r="AQ89" s="36"/>
      <c r="AR89" s="39"/>
      <c r="AS89" s="264" t="s">
        <v>53</v>
      </c>
      <c r="AT89" s="265"/>
      <c r="AU89" s="67"/>
      <c r="AV89" s="67"/>
      <c r="AW89" s="67"/>
      <c r="AX89" s="67"/>
      <c r="AY89" s="67"/>
      <c r="AZ89" s="67"/>
      <c r="BA89" s="67"/>
      <c r="BB89" s="67"/>
      <c r="BC89" s="67"/>
      <c r="BD89" s="68"/>
      <c r="BE89" s="34"/>
    </row>
    <row r="90" spans="1:57" s="2" customFormat="1" ht="15.15" customHeight="1">
      <c r="A90" s="34"/>
      <c r="B90" s="35"/>
      <c r="C90" s="29" t="s">
        <v>27</v>
      </c>
      <c r="D90" s="36"/>
      <c r="E90" s="36"/>
      <c r="F90" s="36"/>
      <c r="G90" s="36"/>
      <c r="H90" s="36"/>
      <c r="I90" s="36"/>
      <c r="J90" s="36"/>
      <c r="K90" s="36"/>
      <c r="L90" s="59" t="str">
        <f>IF(E14="Vyplň údaj","",E14)</f>
        <v/>
      </c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29" t="s">
        <v>30</v>
      </c>
      <c r="AJ90" s="36"/>
      <c r="AK90" s="36"/>
      <c r="AL90" s="36"/>
      <c r="AM90" s="262" t="str">
        <f>IF(E20="","",E20)</f>
        <v xml:space="preserve"> </v>
      </c>
      <c r="AN90" s="263"/>
      <c r="AO90" s="263"/>
      <c r="AP90" s="263"/>
      <c r="AQ90" s="36"/>
      <c r="AR90" s="39"/>
      <c r="AS90" s="266"/>
      <c r="AT90" s="267"/>
      <c r="AU90" s="69"/>
      <c r="AV90" s="69"/>
      <c r="AW90" s="69"/>
      <c r="AX90" s="69"/>
      <c r="AY90" s="69"/>
      <c r="AZ90" s="69"/>
      <c r="BA90" s="69"/>
      <c r="BB90" s="69"/>
      <c r="BC90" s="69"/>
      <c r="BD90" s="70"/>
      <c r="BE90" s="34"/>
    </row>
    <row r="91" spans="1:57" s="2" customFormat="1" ht="10.95" customHeight="1">
      <c r="A91" s="34"/>
      <c r="B91" s="35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AM91" s="36"/>
      <c r="AN91" s="36"/>
      <c r="AO91" s="36"/>
      <c r="AP91" s="36"/>
      <c r="AQ91" s="36"/>
      <c r="AR91" s="39"/>
      <c r="AS91" s="268"/>
      <c r="AT91" s="269"/>
      <c r="AU91" s="71"/>
      <c r="AV91" s="71"/>
      <c r="AW91" s="71"/>
      <c r="AX91" s="71"/>
      <c r="AY91" s="71"/>
      <c r="AZ91" s="71"/>
      <c r="BA91" s="71"/>
      <c r="BB91" s="71"/>
      <c r="BC91" s="71"/>
      <c r="BD91" s="72"/>
      <c r="BE91" s="34"/>
    </row>
    <row r="92" spans="1:57" s="2" customFormat="1" ht="29.25" customHeight="1">
      <c r="A92" s="34"/>
      <c r="B92" s="35"/>
      <c r="C92" s="249" t="s">
        <v>54</v>
      </c>
      <c r="D92" s="250"/>
      <c r="E92" s="250"/>
      <c r="F92" s="250"/>
      <c r="G92" s="250"/>
      <c r="H92" s="73"/>
      <c r="I92" s="251" t="s">
        <v>55</v>
      </c>
      <c r="J92" s="250"/>
      <c r="K92" s="250"/>
      <c r="L92" s="250"/>
      <c r="M92" s="250"/>
      <c r="N92" s="250"/>
      <c r="O92" s="250"/>
      <c r="P92" s="250"/>
      <c r="Q92" s="250"/>
      <c r="R92" s="250"/>
      <c r="S92" s="250"/>
      <c r="T92" s="250"/>
      <c r="U92" s="250"/>
      <c r="V92" s="250"/>
      <c r="W92" s="250"/>
      <c r="X92" s="250"/>
      <c r="Y92" s="250"/>
      <c r="Z92" s="250"/>
      <c r="AA92" s="250"/>
      <c r="AB92" s="250"/>
      <c r="AC92" s="250"/>
      <c r="AD92" s="250"/>
      <c r="AE92" s="250"/>
      <c r="AF92" s="250"/>
      <c r="AG92" s="252" t="s">
        <v>56</v>
      </c>
      <c r="AH92" s="250"/>
      <c r="AI92" s="250"/>
      <c r="AJ92" s="250"/>
      <c r="AK92" s="250"/>
      <c r="AL92" s="250"/>
      <c r="AM92" s="250"/>
      <c r="AN92" s="251" t="s">
        <v>57</v>
      </c>
      <c r="AO92" s="250"/>
      <c r="AP92" s="253"/>
      <c r="AQ92" s="74" t="s">
        <v>58</v>
      </c>
      <c r="AR92" s="39"/>
      <c r="AS92" s="75" t="s">
        <v>59</v>
      </c>
      <c r="AT92" s="76" t="s">
        <v>60</v>
      </c>
      <c r="AU92" s="76" t="s">
        <v>61</v>
      </c>
      <c r="AV92" s="76" t="s">
        <v>62</v>
      </c>
      <c r="AW92" s="76" t="s">
        <v>63</v>
      </c>
      <c r="AX92" s="76" t="s">
        <v>64</v>
      </c>
      <c r="AY92" s="76" t="s">
        <v>65</v>
      </c>
      <c r="AZ92" s="76" t="s">
        <v>66</v>
      </c>
      <c r="BA92" s="76" t="s">
        <v>67</v>
      </c>
      <c r="BB92" s="76" t="s">
        <v>68</v>
      </c>
      <c r="BC92" s="76" t="s">
        <v>69</v>
      </c>
      <c r="BD92" s="77" t="s">
        <v>70</v>
      </c>
      <c r="BE92" s="34"/>
    </row>
    <row r="93" spans="1:57" s="2" customFormat="1" ht="10.95" customHeight="1">
      <c r="A93" s="34"/>
      <c r="B93" s="35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 s="36"/>
      <c r="AN93" s="36"/>
      <c r="AO93" s="36"/>
      <c r="AP93" s="36"/>
      <c r="AQ93" s="36"/>
      <c r="AR93" s="39"/>
      <c r="AS93" s="78"/>
      <c r="AT93" s="79"/>
      <c r="AU93" s="79"/>
      <c r="AV93" s="79"/>
      <c r="AW93" s="79"/>
      <c r="AX93" s="79"/>
      <c r="AY93" s="79"/>
      <c r="AZ93" s="79"/>
      <c r="BA93" s="79"/>
      <c r="BB93" s="79"/>
      <c r="BC93" s="79"/>
      <c r="BD93" s="80"/>
      <c r="BE93" s="34"/>
    </row>
    <row r="94" spans="2:90" s="6" customFormat="1" ht="32.4" customHeight="1">
      <c r="B94" s="81"/>
      <c r="C94" s="82" t="s">
        <v>71</v>
      </c>
      <c r="D94" s="83"/>
      <c r="E94" s="83"/>
      <c r="F94" s="83"/>
      <c r="G94" s="83"/>
      <c r="H94" s="83"/>
      <c r="I94" s="83"/>
      <c r="J94" s="83"/>
      <c r="K94" s="83"/>
      <c r="L94" s="83"/>
      <c r="M94" s="83"/>
      <c r="N94" s="83"/>
      <c r="O94" s="83"/>
      <c r="P94" s="83"/>
      <c r="Q94" s="83"/>
      <c r="R94" s="83"/>
      <c r="S94" s="83"/>
      <c r="T94" s="83"/>
      <c r="U94" s="83"/>
      <c r="V94" s="83"/>
      <c r="W94" s="83"/>
      <c r="X94" s="83"/>
      <c r="Y94" s="83"/>
      <c r="Z94" s="83"/>
      <c r="AA94" s="83"/>
      <c r="AB94" s="83"/>
      <c r="AC94" s="83"/>
      <c r="AD94" s="83"/>
      <c r="AE94" s="83"/>
      <c r="AF94" s="83"/>
      <c r="AG94" s="257">
        <f>ROUND(AG95,2)</f>
        <v>0</v>
      </c>
      <c r="AH94" s="257"/>
      <c r="AI94" s="257"/>
      <c r="AJ94" s="257"/>
      <c r="AK94" s="257"/>
      <c r="AL94" s="257"/>
      <c r="AM94" s="257"/>
      <c r="AN94" s="258">
        <f>SUM(AG94,AT94)</f>
        <v>0</v>
      </c>
      <c r="AO94" s="258"/>
      <c r="AP94" s="258"/>
      <c r="AQ94" s="85" t="s">
        <v>1</v>
      </c>
      <c r="AR94" s="86"/>
      <c r="AS94" s="87">
        <f>ROUND(AS95,2)</f>
        <v>0</v>
      </c>
      <c r="AT94" s="88">
        <f>ROUND(SUM(AV94:AW94),2)</f>
        <v>0</v>
      </c>
      <c r="AU94" s="89">
        <f>ROUND(AU95,5)</f>
        <v>0</v>
      </c>
      <c r="AV94" s="88">
        <f>ROUND(AZ94*L29,2)</f>
        <v>0</v>
      </c>
      <c r="AW94" s="88">
        <f>ROUND(BA94*L30,2)</f>
        <v>0</v>
      </c>
      <c r="AX94" s="88">
        <f>ROUND(BB94*L29,2)</f>
        <v>0</v>
      </c>
      <c r="AY94" s="88">
        <f>ROUND(BC94*L30,2)</f>
        <v>0</v>
      </c>
      <c r="AZ94" s="88">
        <f>ROUND(AZ95,2)</f>
        <v>0</v>
      </c>
      <c r="BA94" s="88">
        <f>ROUND(BA95,2)</f>
        <v>0</v>
      </c>
      <c r="BB94" s="88">
        <f>ROUND(BB95,2)</f>
        <v>0</v>
      </c>
      <c r="BC94" s="88">
        <f>ROUND(BC95,2)</f>
        <v>0</v>
      </c>
      <c r="BD94" s="90">
        <f>ROUND(BD95,2)</f>
        <v>0</v>
      </c>
      <c r="BS94" s="91" t="s">
        <v>72</v>
      </c>
      <c r="BT94" s="91" t="s">
        <v>73</v>
      </c>
      <c r="BU94" s="92" t="s">
        <v>74</v>
      </c>
      <c r="BV94" s="91" t="s">
        <v>75</v>
      </c>
      <c r="BW94" s="91" t="s">
        <v>5</v>
      </c>
      <c r="BX94" s="91" t="s">
        <v>76</v>
      </c>
      <c r="CL94" s="91" t="s">
        <v>1</v>
      </c>
    </row>
    <row r="95" spans="1:91" s="7" customFormat="1" ht="16.5" customHeight="1">
      <c r="A95" s="93" t="s">
        <v>77</v>
      </c>
      <c r="B95" s="94"/>
      <c r="C95" s="95"/>
      <c r="D95" s="256" t="s">
        <v>78</v>
      </c>
      <c r="E95" s="256"/>
      <c r="F95" s="256"/>
      <c r="G95" s="256"/>
      <c r="H95" s="256"/>
      <c r="I95" s="96"/>
      <c r="J95" s="256" t="s">
        <v>79</v>
      </c>
      <c r="K95" s="256"/>
      <c r="L95" s="256"/>
      <c r="M95" s="256"/>
      <c r="N95" s="256"/>
      <c r="O95" s="256"/>
      <c r="P95" s="256"/>
      <c r="Q95" s="256"/>
      <c r="R95" s="256"/>
      <c r="S95" s="256"/>
      <c r="T95" s="256"/>
      <c r="U95" s="256"/>
      <c r="V95" s="256"/>
      <c r="W95" s="256"/>
      <c r="X95" s="256"/>
      <c r="Y95" s="256"/>
      <c r="Z95" s="256"/>
      <c r="AA95" s="256"/>
      <c r="AB95" s="256"/>
      <c r="AC95" s="256"/>
      <c r="AD95" s="256"/>
      <c r="AE95" s="256"/>
      <c r="AF95" s="256"/>
      <c r="AG95" s="254">
        <f>'01 - Oprava volného bytu ...'!J30</f>
        <v>0</v>
      </c>
      <c r="AH95" s="255"/>
      <c r="AI95" s="255"/>
      <c r="AJ95" s="255"/>
      <c r="AK95" s="255"/>
      <c r="AL95" s="255"/>
      <c r="AM95" s="255"/>
      <c r="AN95" s="254">
        <f>SUM(AG95,AT95)</f>
        <v>0</v>
      </c>
      <c r="AO95" s="255"/>
      <c r="AP95" s="255"/>
      <c r="AQ95" s="97" t="s">
        <v>80</v>
      </c>
      <c r="AR95" s="98"/>
      <c r="AS95" s="99">
        <v>0</v>
      </c>
      <c r="AT95" s="100">
        <f>ROUND(SUM(AV95:AW95),2)</f>
        <v>0</v>
      </c>
      <c r="AU95" s="101">
        <f>'01 - Oprava volného bytu ...'!P130</f>
        <v>0</v>
      </c>
      <c r="AV95" s="100">
        <f>'01 - Oprava volného bytu ...'!J33</f>
        <v>0</v>
      </c>
      <c r="AW95" s="100">
        <f>'01 - Oprava volného bytu ...'!J34</f>
        <v>0</v>
      </c>
      <c r="AX95" s="100">
        <f>'01 - Oprava volného bytu ...'!J35</f>
        <v>0</v>
      </c>
      <c r="AY95" s="100">
        <f>'01 - Oprava volného bytu ...'!J36</f>
        <v>0</v>
      </c>
      <c r="AZ95" s="100">
        <f>'01 - Oprava volného bytu ...'!F33</f>
        <v>0</v>
      </c>
      <c r="BA95" s="100">
        <f>'01 - Oprava volného bytu ...'!F34</f>
        <v>0</v>
      </c>
      <c r="BB95" s="100">
        <f>'01 - Oprava volného bytu ...'!F35</f>
        <v>0</v>
      </c>
      <c r="BC95" s="100">
        <f>'01 - Oprava volného bytu ...'!F36</f>
        <v>0</v>
      </c>
      <c r="BD95" s="102">
        <f>'01 - Oprava volného bytu ...'!F37</f>
        <v>0</v>
      </c>
      <c r="BT95" s="103" t="s">
        <v>81</v>
      </c>
      <c r="BV95" s="103" t="s">
        <v>75</v>
      </c>
      <c r="BW95" s="103" t="s">
        <v>82</v>
      </c>
      <c r="BX95" s="103" t="s">
        <v>5</v>
      </c>
      <c r="CL95" s="103" t="s">
        <v>1</v>
      </c>
      <c r="CM95" s="103" t="s">
        <v>81</v>
      </c>
    </row>
    <row r="96" spans="1:57" s="2" customFormat="1" ht="30" customHeight="1">
      <c r="A96" s="34"/>
      <c r="B96" s="35"/>
      <c r="C96" s="36"/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6"/>
      <c r="AG96" s="36"/>
      <c r="AH96" s="36"/>
      <c r="AI96" s="36"/>
      <c r="AJ96" s="36"/>
      <c r="AK96" s="36"/>
      <c r="AL96" s="36"/>
      <c r="AM96" s="36"/>
      <c r="AN96" s="36"/>
      <c r="AO96" s="36"/>
      <c r="AP96" s="36"/>
      <c r="AQ96" s="36"/>
      <c r="AR96" s="39"/>
      <c r="AS96" s="34"/>
      <c r="AT96" s="34"/>
      <c r="AU96" s="34"/>
      <c r="AV96" s="34"/>
      <c r="AW96" s="34"/>
      <c r="AX96" s="34"/>
      <c r="AY96" s="34"/>
      <c r="AZ96" s="34"/>
      <c r="BA96" s="34"/>
      <c r="BB96" s="34"/>
      <c r="BC96" s="34"/>
      <c r="BD96" s="34"/>
      <c r="BE96" s="34"/>
    </row>
    <row r="97" spans="1:57" s="2" customFormat="1" ht="6.9" customHeight="1">
      <c r="A97" s="34"/>
      <c r="B97" s="54"/>
      <c r="C97" s="55"/>
      <c r="D97" s="55"/>
      <c r="E97" s="55"/>
      <c r="F97" s="55"/>
      <c r="G97" s="55"/>
      <c r="H97" s="55"/>
      <c r="I97" s="55"/>
      <c r="J97" s="55"/>
      <c r="K97" s="55"/>
      <c r="L97" s="55"/>
      <c r="M97" s="55"/>
      <c r="N97" s="55"/>
      <c r="O97" s="55"/>
      <c r="P97" s="55"/>
      <c r="Q97" s="55"/>
      <c r="R97" s="55"/>
      <c r="S97" s="55"/>
      <c r="T97" s="55"/>
      <c r="U97" s="55"/>
      <c r="V97" s="55"/>
      <c r="W97" s="55"/>
      <c r="X97" s="55"/>
      <c r="Y97" s="55"/>
      <c r="Z97" s="55"/>
      <c r="AA97" s="55"/>
      <c r="AB97" s="55"/>
      <c r="AC97" s="55"/>
      <c r="AD97" s="55"/>
      <c r="AE97" s="55"/>
      <c r="AF97" s="55"/>
      <c r="AG97" s="55"/>
      <c r="AH97" s="55"/>
      <c r="AI97" s="55"/>
      <c r="AJ97" s="55"/>
      <c r="AK97" s="55"/>
      <c r="AL97" s="55"/>
      <c r="AM97" s="55"/>
      <c r="AN97" s="55"/>
      <c r="AO97" s="55"/>
      <c r="AP97" s="55"/>
      <c r="AQ97" s="55"/>
      <c r="AR97" s="39"/>
      <c r="AS97" s="34"/>
      <c r="AT97" s="34"/>
      <c r="AU97" s="34"/>
      <c r="AV97" s="34"/>
      <c r="AW97" s="34"/>
      <c r="AX97" s="34"/>
      <c r="AY97" s="34"/>
      <c r="AZ97" s="34"/>
      <c r="BA97" s="34"/>
      <c r="BB97" s="34"/>
      <c r="BC97" s="34"/>
      <c r="BD97" s="34"/>
      <c r="BE97" s="34"/>
    </row>
  </sheetData>
  <sheetProtection algorithmName="SHA-512" hashValue="uGVb0vjJCi5Eoe/CbVV/Zmv1rIRsz07prc5/T8mj3+J30Dc2kaKoEhNAyJqzLdw28WvcumV+qDs5qiUoM8HjMA==" saltValue="wXOjERczqqL9Zi41nODonlDL3mG+jVtwnaMjfEyD+7ubqPW5gXJODYjSglGYlvG+SF6whq2um9zad5ybhmei/A==" spinCount="100000" sheet="1" objects="1" scenarios="1" formatColumns="0" formatRows="0"/>
  <mergeCells count="42">
    <mergeCell ref="W30:AE30"/>
    <mergeCell ref="AK30:AO30"/>
    <mergeCell ref="L30:P30"/>
    <mergeCell ref="W31:AE31"/>
    <mergeCell ref="L31:P31"/>
    <mergeCell ref="W32:AE32"/>
    <mergeCell ref="AK32:AO32"/>
    <mergeCell ref="L32:P32"/>
    <mergeCell ref="BE5:BE34"/>
    <mergeCell ref="K5:AJ5"/>
    <mergeCell ref="K6:AJ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AN95:AP95"/>
    <mergeCell ref="AG95:AM95"/>
    <mergeCell ref="D95:H95"/>
    <mergeCell ref="J95:AF95"/>
    <mergeCell ref="AG94:AM94"/>
    <mergeCell ref="AN94:AP94"/>
    <mergeCell ref="AR2:BE2"/>
    <mergeCell ref="C92:G92"/>
    <mergeCell ref="I92:AF92"/>
    <mergeCell ref="AG92:AM92"/>
    <mergeCell ref="AN92:AP92"/>
    <mergeCell ref="L85:AJ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AK31:AO31"/>
  </mergeCells>
  <hyperlinks>
    <hyperlink ref="A95" location="'01 - Oprava volného bytu 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56"/>
  <sheetViews>
    <sheetView showGridLines="0" tabSelected="1" workbookViewId="0" topLeftCell="A1">
      <selection activeCell="H256" sqref="H256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" customHeight="1">
      <c r="L2" s="248"/>
      <c r="M2" s="248"/>
      <c r="N2" s="248"/>
      <c r="O2" s="248"/>
      <c r="P2" s="248"/>
      <c r="Q2" s="248"/>
      <c r="R2" s="248"/>
      <c r="S2" s="248"/>
      <c r="T2" s="248"/>
      <c r="U2" s="248"/>
      <c r="V2" s="248"/>
      <c r="AT2" s="17" t="s">
        <v>82</v>
      </c>
    </row>
    <row r="3" spans="2:46" s="1" customFormat="1" ht="6.9" customHeight="1">
      <c r="B3" s="104"/>
      <c r="C3" s="105"/>
      <c r="D3" s="105"/>
      <c r="E3" s="105"/>
      <c r="F3" s="105"/>
      <c r="G3" s="105"/>
      <c r="H3" s="105"/>
      <c r="I3" s="105"/>
      <c r="J3" s="105"/>
      <c r="K3" s="105"/>
      <c r="L3" s="20"/>
      <c r="AT3" s="17" t="s">
        <v>81</v>
      </c>
    </row>
    <row r="4" spans="2:46" s="1" customFormat="1" ht="24.9" customHeight="1">
      <c r="B4" s="20"/>
      <c r="D4" s="106" t="s">
        <v>83</v>
      </c>
      <c r="L4" s="20"/>
      <c r="M4" s="107" t="s">
        <v>10</v>
      </c>
      <c r="AT4" s="17" t="s">
        <v>4</v>
      </c>
    </row>
    <row r="5" spans="2:12" s="1" customFormat="1" ht="6.9" customHeight="1">
      <c r="B5" s="20"/>
      <c r="L5" s="20"/>
    </row>
    <row r="6" spans="2:12" s="1" customFormat="1" ht="12" customHeight="1">
      <c r="B6" s="20"/>
      <c r="D6" s="108" t="s">
        <v>16</v>
      </c>
      <c r="L6" s="20"/>
    </row>
    <row r="7" spans="2:12" s="1" customFormat="1" ht="16.5" customHeight="1">
      <c r="B7" s="20"/>
      <c r="E7" s="292" t="str">
        <f>'Rekapitulace stavby'!K6</f>
        <v>Na Dračkách 1095/34, Praha 6</v>
      </c>
      <c r="F7" s="293"/>
      <c r="G7" s="293"/>
      <c r="H7" s="293"/>
      <c r="L7" s="20"/>
    </row>
    <row r="8" spans="1:31" s="2" customFormat="1" ht="12" customHeight="1">
      <c r="A8" s="34"/>
      <c r="B8" s="39"/>
      <c r="C8" s="34"/>
      <c r="D8" s="108" t="s">
        <v>84</v>
      </c>
      <c r="E8" s="34"/>
      <c r="F8" s="34"/>
      <c r="G8" s="34"/>
      <c r="H8" s="34"/>
      <c r="I8" s="34"/>
      <c r="J8" s="34"/>
      <c r="K8" s="34"/>
      <c r="L8" s="51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6.5" customHeight="1">
      <c r="A9" s="34"/>
      <c r="B9" s="39"/>
      <c r="C9" s="34"/>
      <c r="D9" s="34"/>
      <c r="E9" s="294" t="s">
        <v>85</v>
      </c>
      <c r="F9" s="295"/>
      <c r="G9" s="295"/>
      <c r="H9" s="295"/>
      <c r="I9" s="34"/>
      <c r="J9" s="34"/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2">
      <c r="A10" s="34"/>
      <c r="B10" s="39"/>
      <c r="C10" s="34"/>
      <c r="D10" s="34"/>
      <c r="E10" s="34"/>
      <c r="F10" s="34"/>
      <c r="G10" s="34"/>
      <c r="H10" s="34"/>
      <c r="I10" s="34"/>
      <c r="J10" s="34"/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>
      <c r="A11" s="34"/>
      <c r="B11" s="39"/>
      <c r="C11" s="34"/>
      <c r="D11" s="108" t="s">
        <v>18</v>
      </c>
      <c r="E11" s="34"/>
      <c r="F11" s="109" t="s">
        <v>1</v>
      </c>
      <c r="G11" s="34"/>
      <c r="H11" s="34"/>
      <c r="I11" s="108" t="s">
        <v>19</v>
      </c>
      <c r="J11" s="109" t="s">
        <v>1</v>
      </c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9"/>
      <c r="C12" s="34"/>
      <c r="D12" s="108" t="s">
        <v>20</v>
      </c>
      <c r="E12" s="34"/>
      <c r="F12" s="109" t="s">
        <v>21</v>
      </c>
      <c r="G12" s="34"/>
      <c r="H12" s="34"/>
      <c r="I12" s="108" t="s">
        <v>22</v>
      </c>
      <c r="J12" s="110" t="str">
        <f>'Rekapitulace stavby'!AN8</f>
        <v>11. 1. 2024</v>
      </c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95" customHeight="1">
      <c r="A13" s="34"/>
      <c r="B13" s="39"/>
      <c r="C13" s="34"/>
      <c r="D13" s="34"/>
      <c r="E13" s="34"/>
      <c r="F13" s="34"/>
      <c r="G13" s="34"/>
      <c r="H13" s="34"/>
      <c r="I13" s="34"/>
      <c r="J13" s="34"/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9"/>
      <c r="C14" s="34"/>
      <c r="D14" s="108" t="s">
        <v>24</v>
      </c>
      <c r="E14" s="34"/>
      <c r="F14" s="34"/>
      <c r="G14" s="34"/>
      <c r="H14" s="34"/>
      <c r="I14" s="108" t="s">
        <v>25</v>
      </c>
      <c r="J14" s="109" t="str">
        <f>IF('Rekapitulace stavby'!AN10="","",'Rekapitulace stavby'!AN10)</f>
        <v/>
      </c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>
      <c r="A15" s="34"/>
      <c r="B15" s="39"/>
      <c r="C15" s="34"/>
      <c r="D15" s="34"/>
      <c r="E15" s="109" t="str">
        <f>IF('Rekapitulace stavby'!E11="","",'Rekapitulace stavby'!E11)</f>
        <v xml:space="preserve"> </v>
      </c>
      <c r="F15" s="34"/>
      <c r="G15" s="34"/>
      <c r="H15" s="34"/>
      <c r="I15" s="108" t="s">
        <v>26</v>
      </c>
      <c r="J15" s="109" t="str">
        <f>IF('Rekapitulace stavby'!AN11="","",'Rekapitulace stavby'!AN11)</f>
        <v/>
      </c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" customHeight="1">
      <c r="A16" s="34"/>
      <c r="B16" s="39"/>
      <c r="C16" s="34"/>
      <c r="D16" s="34"/>
      <c r="E16" s="34"/>
      <c r="F16" s="34"/>
      <c r="G16" s="34"/>
      <c r="H16" s="34"/>
      <c r="I16" s="34"/>
      <c r="J16" s="34"/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9"/>
      <c r="C17" s="34"/>
      <c r="D17" s="108" t="s">
        <v>27</v>
      </c>
      <c r="E17" s="34"/>
      <c r="F17" s="34"/>
      <c r="G17" s="34"/>
      <c r="H17" s="34"/>
      <c r="I17" s="108" t="s">
        <v>25</v>
      </c>
      <c r="J17" s="30" t="str">
        <f>'Rekapitulace stavby'!AN13</f>
        <v>Vyplň údaj</v>
      </c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9"/>
      <c r="C18" s="34"/>
      <c r="D18" s="34"/>
      <c r="E18" s="296" t="str">
        <f>'Rekapitulace stavby'!E14</f>
        <v>Vyplň údaj</v>
      </c>
      <c r="F18" s="297"/>
      <c r="G18" s="297"/>
      <c r="H18" s="297"/>
      <c r="I18" s="108" t="s">
        <v>26</v>
      </c>
      <c r="J18" s="30" t="str">
        <f>'Rekapitulace stavby'!AN14</f>
        <v>Vyplň údaj</v>
      </c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" customHeight="1">
      <c r="A19" s="34"/>
      <c r="B19" s="39"/>
      <c r="C19" s="34"/>
      <c r="D19" s="34"/>
      <c r="E19" s="34"/>
      <c r="F19" s="34"/>
      <c r="G19" s="34"/>
      <c r="H19" s="34"/>
      <c r="I19" s="34"/>
      <c r="J19" s="34"/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9"/>
      <c r="C20" s="34"/>
      <c r="D20" s="108" t="s">
        <v>29</v>
      </c>
      <c r="E20" s="34"/>
      <c r="F20" s="34"/>
      <c r="G20" s="34"/>
      <c r="H20" s="34"/>
      <c r="I20" s="108" t="s">
        <v>25</v>
      </c>
      <c r="J20" s="109" t="str">
        <f>IF('Rekapitulace stavby'!AN16="","",'Rekapitulace stavby'!AN16)</f>
        <v/>
      </c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9"/>
      <c r="C21" s="34"/>
      <c r="D21" s="34"/>
      <c r="E21" s="109" t="str">
        <f>IF('Rekapitulace stavby'!E17="","",'Rekapitulace stavby'!E17)</f>
        <v xml:space="preserve"> </v>
      </c>
      <c r="F21" s="34"/>
      <c r="G21" s="34"/>
      <c r="H21" s="34"/>
      <c r="I21" s="108" t="s">
        <v>26</v>
      </c>
      <c r="J21" s="109" t="str">
        <f>IF('Rekapitulace stavby'!AN17="","",'Rekapitulace stavby'!AN17)</f>
        <v/>
      </c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" customHeight="1">
      <c r="A22" s="34"/>
      <c r="B22" s="39"/>
      <c r="C22" s="34"/>
      <c r="D22" s="34"/>
      <c r="E22" s="34"/>
      <c r="F22" s="34"/>
      <c r="G22" s="34"/>
      <c r="H22" s="34"/>
      <c r="I22" s="34"/>
      <c r="J22" s="34"/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9"/>
      <c r="C23" s="34"/>
      <c r="D23" s="108" t="s">
        <v>30</v>
      </c>
      <c r="E23" s="34"/>
      <c r="F23" s="34"/>
      <c r="G23" s="34"/>
      <c r="H23" s="34"/>
      <c r="I23" s="108" t="s">
        <v>25</v>
      </c>
      <c r="J23" s="109" t="str">
        <f>IF('Rekapitulace stavby'!AN19="","",'Rekapitulace stavby'!AN19)</f>
        <v/>
      </c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9"/>
      <c r="C24" s="34"/>
      <c r="D24" s="34"/>
      <c r="E24" s="109" t="str">
        <f>IF('Rekapitulace stavby'!E20="","",'Rekapitulace stavby'!E20)</f>
        <v xml:space="preserve"> </v>
      </c>
      <c r="F24" s="34"/>
      <c r="G24" s="34"/>
      <c r="H24" s="34"/>
      <c r="I24" s="108" t="s">
        <v>26</v>
      </c>
      <c r="J24" s="109" t="str">
        <f>IF('Rekapitulace stavby'!AN20="","",'Rekapitulace stavby'!AN20)</f>
        <v/>
      </c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" customHeight="1">
      <c r="A25" s="34"/>
      <c r="B25" s="39"/>
      <c r="C25" s="34"/>
      <c r="D25" s="34"/>
      <c r="E25" s="34"/>
      <c r="F25" s="34"/>
      <c r="G25" s="34"/>
      <c r="H25" s="34"/>
      <c r="I25" s="34"/>
      <c r="J25" s="34"/>
      <c r="K25" s="34"/>
      <c r="L25" s="5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9"/>
      <c r="C26" s="34"/>
      <c r="D26" s="108" t="s">
        <v>32</v>
      </c>
      <c r="E26" s="34"/>
      <c r="F26" s="34"/>
      <c r="G26" s="34"/>
      <c r="H26" s="34"/>
      <c r="I26" s="34"/>
      <c r="J26" s="34"/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6.5" customHeight="1">
      <c r="A27" s="111"/>
      <c r="B27" s="112"/>
      <c r="C27" s="111"/>
      <c r="D27" s="111"/>
      <c r="E27" s="298" t="s">
        <v>1</v>
      </c>
      <c r="F27" s="298"/>
      <c r="G27" s="298"/>
      <c r="H27" s="298"/>
      <c r="I27" s="111"/>
      <c r="J27" s="111"/>
      <c r="K27" s="111"/>
      <c r="L27" s="113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</row>
    <row r="28" spans="1:31" s="2" customFormat="1" ht="6.9" customHeight="1">
      <c r="A28" s="34"/>
      <c r="B28" s="39"/>
      <c r="C28" s="34"/>
      <c r="D28" s="34"/>
      <c r="E28" s="34"/>
      <c r="F28" s="34"/>
      <c r="G28" s="34"/>
      <c r="H28" s="34"/>
      <c r="I28" s="34"/>
      <c r="J28" s="34"/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" customHeight="1">
      <c r="A29" s="34"/>
      <c r="B29" s="39"/>
      <c r="C29" s="34"/>
      <c r="D29" s="114"/>
      <c r="E29" s="114"/>
      <c r="F29" s="114"/>
      <c r="G29" s="114"/>
      <c r="H29" s="114"/>
      <c r="I29" s="114"/>
      <c r="J29" s="114"/>
      <c r="K29" s="114"/>
      <c r="L29" s="51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>
      <c r="A30" s="34"/>
      <c r="B30" s="39"/>
      <c r="C30" s="34"/>
      <c r="D30" s="115" t="s">
        <v>33</v>
      </c>
      <c r="E30" s="34"/>
      <c r="F30" s="34"/>
      <c r="G30" s="34"/>
      <c r="H30" s="34"/>
      <c r="I30" s="34"/>
      <c r="J30" s="116">
        <f>ROUND(J130,2)</f>
        <v>0</v>
      </c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" customHeight="1">
      <c r="A31" s="34"/>
      <c r="B31" s="39"/>
      <c r="C31" s="34"/>
      <c r="D31" s="114"/>
      <c r="E31" s="114"/>
      <c r="F31" s="114"/>
      <c r="G31" s="114"/>
      <c r="H31" s="114"/>
      <c r="I31" s="114"/>
      <c r="J31" s="114"/>
      <c r="K31" s="114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" customHeight="1">
      <c r="A32" s="34"/>
      <c r="B32" s="39"/>
      <c r="C32" s="34"/>
      <c r="D32" s="34"/>
      <c r="E32" s="34"/>
      <c r="F32" s="117" t="s">
        <v>35</v>
      </c>
      <c r="G32" s="34"/>
      <c r="H32" s="34"/>
      <c r="I32" s="117" t="s">
        <v>34</v>
      </c>
      <c r="J32" s="117" t="s">
        <v>36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" customHeight="1">
      <c r="A33" s="34"/>
      <c r="B33" s="39"/>
      <c r="C33" s="34"/>
      <c r="D33" s="118" t="s">
        <v>37</v>
      </c>
      <c r="E33" s="108" t="s">
        <v>38</v>
      </c>
      <c r="F33" s="119">
        <f>ROUND((SUM(BE130:BE255)),2)</f>
        <v>0</v>
      </c>
      <c r="G33" s="34"/>
      <c r="H33" s="34"/>
      <c r="I33" s="120">
        <v>0.21</v>
      </c>
      <c r="J33" s="119">
        <f>ROUND(((SUM(BE130:BE255))*I33),2)</f>
        <v>0</v>
      </c>
      <c r="K33" s="34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" customHeight="1">
      <c r="A34" s="34"/>
      <c r="B34" s="39"/>
      <c r="C34" s="34"/>
      <c r="D34" s="34"/>
      <c r="E34" s="108" t="s">
        <v>39</v>
      </c>
      <c r="F34" s="119">
        <f>ROUND((SUM(BF130:BF255)),2)</f>
        <v>0</v>
      </c>
      <c r="G34" s="34"/>
      <c r="H34" s="34"/>
      <c r="I34" s="120">
        <v>0.15</v>
      </c>
      <c r="J34" s="119">
        <f>ROUND(((SUM(BF130:BF255))*I34),2)</f>
        <v>0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" customHeight="1" hidden="1">
      <c r="A35" s="34"/>
      <c r="B35" s="39"/>
      <c r="C35" s="34"/>
      <c r="D35" s="34"/>
      <c r="E35" s="108" t="s">
        <v>40</v>
      </c>
      <c r="F35" s="119">
        <f>ROUND((SUM(BG130:BG255)),2)</f>
        <v>0</v>
      </c>
      <c r="G35" s="34"/>
      <c r="H35" s="34"/>
      <c r="I35" s="120">
        <v>0.21</v>
      </c>
      <c r="J35" s="119">
        <f>0</f>
        <v>0</v>
      </c>
      <c r="K35" s="3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" customHeight="1" hidden="1">
      <c r="A36" s="34"/>
      <c r="B36" s="39"/>
      <c r="C36" s="34"/>
      <c r="D36" s="34"/>
      <c r="E36" s="108" t="s">
        <v>41</v>
      </c>
      <c r="F36" s="119">
        <f>ROUND((SUM(BH130:BH255)),2)</f>
        <v>0</v>
      </c>
      <c r="G36" s="34"/>
      <c r="H36" s="34"/>
      <c r="I36" s="120">
        <v>0.15</v>
      </c>
      <c r="J36" s="119">
        <f>0</f>
        <v>0</v>
      </c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" customHeight="1" hidden="1">
      <c r="A37" s="34"/>
      <c r="B37" s="39"/>
      <c r="C37" s="34"/>
      <c r="D37" s="34"/>
      <c r="E37" s="108" t="s">
        <v>42</v>
      </c>
      <c r="F37" s="119">
        <f>ROUND((SUM(BI130:BI255)),2)</f>
        <v>0</v>
      </c>
      <c r="G37" s="34"/>
      <c r="H37" s="34"/>
      <c r="I37" s="120">
        <v>0</v>
      </c>
      <c r="J37" s="119">
        <f>0</f>
        <v>0</v>
      </c>
      <c r="K37" s="34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" customHeight="1">
      <c r="A38" s="34"/>
      <c r="B38" s="39"/>
      <c r="C38" s="34"/>
      <c r="D38" s="34"/>
      <c r="E38" s="34"/>
      <c r="F38" s="34"/>
      <c r="G38" s="34"/>
      <c r="H38" s="34"/>
      <c r="I38" s="34"/>
      <c r="J38" s="34"/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>
      <c r="A39" s="34"/>
      <c r="B39" s="39"/>
      <c r="C39" s="121"/>
      <c r="D39" s="122" t="s">
        <v>43</v>
      </c>
      <c r="E39" s="123"/>
      <c r="F39" s="123"/>
      <c r="G39" s="124" t="s">
        <v>44</v>
      </c>
      <c r="H39" s="125" t="s">
        <v>45</v>
      </c>
      <c r="I39" s="123"/>
      <c r="J39" s="126">
        <f>SUM(J30:J37)</f>
        <v>0</v>
      </c>
      <c r="K39" s="127"/>
      <c r="L39" s="5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" customHeight="1">
      <c r="A40" s="34"/>
      <c r="B40" s="39"/>
      <c r="C40" s="34"/>
      <c r="D40" s="34"/>
      <c r="E40" s="34"/>
      <c r="F40" s="34"/>
      <c r="G40" s="34"/>
      <c r="H40" s="34"/>
      <c r="I40" s="34"/>
      <c r="J40" s="34"/>
      <c r="K40" s="34"/>
      <c r="L40" s="5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2:12" s="1" customFormat="1" ht="14.4" customHeight="1">
      <c r="B41" s="20"/>
      <c r="L41" s="20"/>
    </row>
    <row r="42" spans="2:12" s="1" customFormat="1" ht="14.4" customHeight="1">
      <c r="B42" s="20"/>
      <c r="L42" s="20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51"/>
      <c r="D50" s="128" t="s">
        <v>46</v>
      </c>
      <c r="E50" s="129"/>
      <c r="F50" s="129"/>
      <c r="G50" s="128" t="s">
        <v>47</v>
      </c>
      <c r="H50" s="129"/>
      <c r="I50" s="129"/>
      <c r="J50" s="129"/>
      <c r="K50" s="129"/>
      <c r="L50" s="51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3.2">
      <c r="A61" s="34"/>
      <c r="B61" s="39"/>
      <c r="C61" s="34"/>
      <c r="D61" s="130" t="s">
        <v>48</v>
      </c>
      <c r="E61" s="131"/>
      <c r="F61" s="132" t="s">
        <v>49</v>
      </c>
      <c r="G61" s="130" t="s">
        <v>48</v>
      </c>
      <c r="H61" s="131"/>
      <c r="I61" s="131"/>
      <c r="J61" s="133" t="s">
        <v>49</v>
      </c>
      <c r="K61" s="131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3.2">
      <c r="A65" s="34"/>
      <c r="B65" s="39"/>
      <c r="C65" s="34"/>
      <c r="D65" s="128" t="s">
        <v>50</v>
      </c>
      <c r="E65" s="134"/>
      <c r="F65" s="134"/>
      <c r="G65" s="128" t="s">
        <v>51</v>
      </c>
      <c r="H65" s="134"/>
      <c r="I65" s="134"/>
      <c r="J65" s="134"/>
      <c r="K65" s="134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3.2">
      <c r="A76" s="34"/>
      <c r="B76" s="39"/>
      <c r="C76" s="34"/>
      <c r="D76" s="130" t="s">
        <v>48</v>
      </c>
      <c r="E76" s="131"/>
      <c r="F76" s="132" t="s">
        <v>49</v>
      </c>
      <c r="G76" s="130" t="s">
        <v>48</v>
      </c>
      <c r="H76" s="131"/>
      <c r="I76" s="131"/>
      <c r="J76" s="133" t="s">
        <v>49</v>
      </c>
      <c r="K76" s="131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" customHeight="1">
      <c r="A77" s="34"/>
      <c r="B77" s="135"/>
      <c r="C77" s="136"/>
      <c r="D77" s="136"/>
      <c r="E77" s="136"/>
      <c r="F77" s="136"/>
      <c r="G77" s="136"/>
      <c r="H77" s="136"/>
      <c r="I77" s="136"/>
      <c r="J77" s="136"/>
      <c r="K77" s="136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31" s="2" customFormat="1" ht="6.9" customHeight="1">
      <c r="A81" s="34"/>
      <c r="B81" s="137"/>
      <c r="C81" s="138"/>
      <c r="D81" s="138"/>
      <c r="E81" s="138"/>
      <c r="F81" s="138"/>
      <c r="G81" s="138"/>
      <c r="H81" s="138"/>
      <c r="I81" s="138"/>
      <c r="J81" s="138"/>
      <c r="K81" s="138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24.9" customHeight="1">
      <c r="A82" s="34"/>
      <c r="B82" s="35"/>
      <c r="C82" s="23" t="s">
        <v>86</v>
      </c>
      <c r="D82" s="36"/>
      <c r="E82" s="36"/>
      <c r="F82" s="36"/>
      <c r="G82" s="36"/>
      <c r="H82" s="36"/>
      <c r="I82" s="36"/>
      <c r="J82" s="36"/>
      <c r="K82" s="36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6.9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2" customHeight="1">
      <c r="A84" s="34"/>
      <c r="B84" s="35"/>
      <c r="C84" s="29" t="s">
        <v>16</v>
      </c>
      <c r="D84" s="36"/>
      <c r="E84" s="36"/>
      <c r="F84" s="36"/>
      <c r="G84" s="36"/>
      <c r="H84" s="36"/>
      <c r="I84" s="36"/>
      <c r="J84" s="36"/>
      <c r="K84" s="36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16.5" customHeight="1">
      <c r="A85" s="34"/>
      <c r="B85" s="35"/>
      <c r="C85" s="36"/>
      <c r="D85" s="36"/>
      <c r="E85" s="290" t="str">
        <f>E7</f>
        <v>Na Dračkách 1095/34, Praha 6</v>
      </c>
      <c r="F85" s="291"/>
      <c r="G85" s="291"/>
      <c r="H85" s="291"/>
      <c r="I85" s="36"/>
      <c r="J85" s="36"/>
      <c r="K85" s="36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31" s="2" customFormat="1" ht="12" customHeight="1">
      <c r="A86" s="34"/>
      <c r="B86" s="35"/>
      <c r="C86" s="29" t="s">
        <v>84</v>
      </c>
      <c r="D86" s="36"/>
      <c r="E86" s="36"/>
      <c r="F86" s="36"/>
      <c r="G86" s="36"/>
      <c r="H86" s="36"/>
      <c r="I86" s="36"/>
      <c r="J86" s="36"/>
      <c r="K86" s="36"/>
      <c r="L86" s="51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31" s="2" customFormat="1" ht="16.5" customHeight="1">
      <c r="A87" s="34"/>
      <c r="B87" s="35"/>
      <c r="C87" s="36"/>
      <c r="D87" s="36"/>
      <c r="E87" s="259" t="str">
        <f>E9</f>
        <v>01 - Oprava volného bytu č. 1, přízemí</v>
      </c>
      <c r="F87" s="289"/>
      <c r="G87" s="289"/>
      <c r="H87" s="289"/>
      <c r="I87" s="36"/>
      <c r="J87" s="36"/>
      <c r="K87" s="36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6.9" customHeight="1">
      <c r="A88" s="34"/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12" customHeight="1">
      <c r="A89" s="34"/>
      <c r="B89" s="35"/>
      <c r="C89" s="29" t="s">
        <v>20</v>
      </c>
      <c r="D89" s="36"/>
      <c r="E89" s="36"/>
      <c r="F89" s="27" t="str">
        <f>F12</f>
        <v xml:space="preserve"> </v>
      </c>
      <c r="G89" s="36"/>
      <c r="H89" s="36"/>
      <c r="I89" s="29" t="s">
        <v>22</v>
      </c>
      <c r="J89" s="66" t="str">
        <f>IF(J12="","",J12)</f>
        <v>11. 1. 2024</v>
      </c>
      <c r="K89" s="36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6.9" customHeight="1">
      <c r="A90" s="34"/>
      <c r="B90" s="35"/>
      <c r="C90" s="36"/>
      <c r="D90" s="36"/>
      <c r="E90" s="36"/>
      <c r="F90" s="36"/>
      <c r="G90" s="36"/>
      <c r="H90" s="36"/>
      <c r="I90" s="36"/>
      <c r="J90" s="36"/>
      <c r="K90" s="36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15.15" customHeight="1">
      <c r="A91" s="34"/>
      <c r="B91" s="35"/>
      <c r="C91" s="29" t="s">
        <v>24</v>
      </c>
      <c r="D91" s="36"/>
      <c r="E91" s="36"/>
      <c r="F91" s="27" t="str">
        <f>E15</f>
        <v xml:space="preserve"> </v>
      </c>
      <c r="G91" s="36"/>
      <c r="H91" s="36"/>
      <c r="I91" s="29" t="s">
        <v>29</v>
      </c>
      <c r="J91" s="32" t="str">
        <f>E21</f>
        <v xml:space="preserve"> </v>
      </c>
      <c r="K91" s="36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15.15" customHeight="1">
      <c r="A92" s="34"/>
      <c r="B92" s="35"/>
      <c r="C92" s="29" t="s">
        <v>27</v>
      </c>
      <c r="D92" s="36"/>
      <c r="E92" s="36"/>
      <c r="F92" s="27" t="str">
        <f>IF(E18="","",E18)</f>
        <v>Vyplň údaj</v>
      </c>
      <c r="G92" s="36"/>
      <c r="H92" s="36"/>
      <c r="I92" s="29" t="s">
        <v>30</v>
      </c>
      <c r="J92" s="32" t="str">
        <f>E24</f>
        <v xml:space="preserve"> </v>
      </c>
      <c r="K92" s="36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10.35" customHeight="1">
      <c r="A93" s="34"/>
      <c r="B93" s="35"/>
      <c r="C93" s="36"/>
      <c r="D93" s="36"/>
      <c r="E93" s="36"/>
      <c r="F93" s="36"/>
      <c r="G93" s="36"/>
      <c r="H93" s="36"/>
      <c r="I93" s="36"/>
      <c r="J93" s="36"/>
      <c r="K93" s="36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31" s="2" customFormat="1" ht="29.25" customHeight="1">
      <c r="A94" s="34"/>
      <c r="B94" s="35"/>
      <c r="C94" s="139" t="s">
        <v>87</v>
      </c>
      <c r="D94" s="140"/>
      <c r="E94" s="140"/>
      <c r="F94" s="140"/>
      <c r="G94" s="140"/>
      <c r="H94" s="140"/>
      <c r="I94" s="140"/>
      <c r="J94" s="141" t="s">
        <v>88</v>
      </c>
      <c r="K94" s="140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31" s="2" customFormat="1" ht="10.35" customHeight="1">
      <c r="A95" s="34"/>
      <c r="B95" s="35"/>
      <c r="C95" s="36"/>
      <c r="D95" s="36"/>
      <c r="E95" s="36"/>
      <c r="F95" s="36"/>
      <c r="G95" s="36"/>
      <c r="H95" s="36"/>
      <c r="I95" s="36"/>
      <c r="J95" s="36"/>
      <c r="K95" s="36"/>
      <c r="L95" s="51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47" s="2" customFormat="1" ht="22.95" customHeight="1">
      <c r="A96" s="34"/>
      <c r="B96" s="35"/>
      <c r="C96" s="142" t="s">
        <v>89</v>
      </c>
      <c r="D96" s="36"/>
      <c r="E96" s="36"/>
      <c r="F96" s="36"/>
      <c r="G96" s="36"/>
      <c r="H96" s="36"/>
      <c r="I96" s="36"/>
      <c r="J96" s="84">
        <f>J130</f>
        <v>0</v>
      </c>
      <c r="K96" s="36"/>
      <c r="L96" s="51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U96" s="17" t="s">
        <v>90</v>
      </c>
    </row>
    <row r="97" spans="2:12" s="9" customFormat="1" ht="24.9" customHeight="1">
      <c r="B97" s="143"/>
      <c r="C97" s="144"/>
      <c r="D97" s="145" t="s">
        <v>91</v>
      </c>
      <c r="E97" s="146"/>
      <c r="F97" s="146"/>
      <c r="G97" s="146"/>
      <c r="H97" s="146"/>
      <c r="I97" s="146"/>
      <c r="J97" s="147">
        <f>J131</f>
        <v>0</v>
      </c>
      <c r="K97" s="144"/>
      <c r="L97" s="148"/>
    </row>
    <row r="98" spans="2:12" s="10" customFormat="1" ht="19.95" customHeight="1">
      <c r="B98" s="149"/>
      <c r="C98" s="150"/>
      <c r="D98" s="151" t="s">
        <v>92</v>
      </c>
      <c r="E98" s="152"/>
      <c r="F98" s="152"/>
      <c r="G98" s="152"/>
      <c r="H98" s="152"/>
      <c r="I98" s="152"/>
      <c r="J98" s="153">
        <f>J132</f>
        <v>0</v>
      </c>
      <c r="K98" s="150"/>
      <c r="L98" s="154"/>
    </row>
    <row r="99" spans="2:12" s="10" customFormat="1" ht="19.95" customHeight="1">
      <c r="B99" s="149"/>
      <c r="C99" s="150"/>
      <c r="D99" s="151" t="s">
        <v>93</v>
      </c>
      <c r="E99" s="152"/>
      <c r="F99" s="152"/>
      <c r="G99" s="152"/>
      <c r="H99" s="152"/>
      <c r="I99" s="152"/>
      <c r="J99" s="153">
        <f>J135</f>
        <v>0</v>
      </c>
      <c r="K99" s="150"/>
      <c r="L99" s="154"/>
    </row>
    <row r="100" spans="2:12" s="10" customFormat="1" ht="19.95" customHeight="1">
      <c r="B100" s="149"/>
      <c r="C100" s="150"/>
      <c r="D100" s="151" t="s">
        <v>94</v>
      </c>
      <c r="E100" s="152"/>
      <c r="F100" s="152"/>
      <c r="G100" s="152"/>
      <c r="H100" s="152"/>
      <c r="I100" s="152"/>
      <c r="J100" s="153">
        <f>J156</f>
        <v>0</v>
      </c>
      <c r="K100" s="150"/>
      <c r="L100" s="154"/>
    </row>
    <row r="101" spans="2:12" s="10" customFormat="1" ht="19.95" customHeight="1">
      <c r="B101" s="149"/>
      <c r="C101" s="150"/>
      <c r="D101" s="151" t="s">
        <v>95</v>
      </c>
      <c r="E101" s="152"/>
      <c r="F101" s="152"/>
      <c r="G101" s="152"/>
      <c r="H101" s="152"/>
      <c r="I101" s="152"/>
      <c r="J101" s="153">
        <f>J164</f>
        <v>0</v>
      </c>
      <c r="K101" s="150"/>
      <c r="L101" s="154"/>
    </row>
    <row r="102" spans="2:12" s="9" customFormat="1" ht="24.9" customHeight="1">
      <c r="B102" s="143"/>
      <c r="C102" s="144"/>
      <c r="D102" s="145" t="s">
        <v>96</v>
      </c>
      <c r="E102" s="146"/>
      <c r="F102" s="146"/>
      <c r="G102" s="146"/>
      <c r="H102" s="146"/>
      <c r="I102" s="146"/>
      <c r="J102" s="147">
        <f>J167</f>
        <v>0</v>
      </c>
      <c r="K102" s="144"/>
      <c r="L102" s="148"/>
    </row>
    <row r="103" spans="2:12" s="10" customFormat="1" ht="19.95" customHeight="1">
      <c r="B103" s="149"/>
      <c r="C103" s="150"/>
      <c r="D103" s="151" t="s">
        <v>97</v>
      </c>
      <c r="E103" s="152"/>
      <c r="F103" s="152"/>
      <c r="G103" s="152"/>
      <c r="H103" s="152"/>
      <c r="I103" s="152"/>
      <c r="J103" s="153">
        <f>J168</f>
        <v>0</v>
      </c>
      <c r="K103" s="150"/>
      <c r="L103" s="154"/>
    </row>
    <row r="104" spans="2:12" s="10" customFormat="1" ht="19.95" customHeight="1">
      <c r="B104" s="149"/>
      <c r="C104" s="150"/>
      <c r="D104" s="151" t="s">
        <v>98</v>
      </c>
      <c r="E104" s="152"/>
      <c r="F104" s="152"/>
      <c r="G104" s="152"/>
      <c r="H104" s="152"/>
      <c r="I104" s="152"/>
      <c r="J104" s="153">
        <f>J177</f>
        <v>0</v>
      </c>
      <c r="K104" s="150"/>
      <c r="L104" s="154"/>
    </row>
    <row r="105" spans="2:12" s="10" customFormat="1" ht="19.95" customHeight="1">
      <c r="B105" s="149"/>
      <c r="C105" s="150"/>
      <c r="D105" s="151" t="s">
        <v>99</v>
      </c>
      <c r="E105" s="152"/>
      <c r="F105" s="152"/>
      <c r="G105" s="152"/>
      <c r="H105" s="152"/>
      <c r="I105" s="152"/>
      <c r="J105" s="153">
        <f>J199</f>
        <v>0</v>
      </c>
      <c r="K105" s="150"/>
      <c r="L105" s="154"/>
    </row>
    <row r="106" spans="2:12" s="10" customFormat="1" ht="19.95" customHeight="1">
      <c r="B106" s="149"/>
      <c r="C106" s="150"/>
      <c r="D106" s="151" t="s">
        <v>100</v>
      </c>
      <c r="E106" s="152"/>
      <c r="F106" s="152"/>
      <c r="G106" s="152"/>
      <c r="H106" s="152"/>
      <c r="I106" s="152"/>
      <c r="J106" s="153">
        <f>J206</f>
        <v>0</v>
      </c>
      <c r="K106" s="150"/>
      <c r="L106" s="154"/>
    </row>
    <row r="107" spans="2:12" s="10" customFormat="1" ht="19.95" customHeight="1">
      <c r="B107" s="149"/>
      <c r="C107" s="150"/>
      <c r="D107" s="151" t="s">
        <v>101</v>
      </c>
      <c r="E107" s="152"/>
      <c r="F107" s="152"/>
      <c r="G107" s="152"/>
      <c r="H107" s="152"/>
      <c r="I107" s="152"/>
      <c r="J107" s="153">
        <f>J217</f>
        <v>0</v>
      </c>
      <c r="K107" s="150"/>
      <c r="L107" s="154"/>
    </row>
    <row r="108" spans="2:12" s="9" customFormat="1" ht="24.9" customHeight="1">
      <c r="B108" s="143"/>
      <c r="C108" s="144"/>
      <c r="D108" s="145" t="s">
        <v>102</v>
      </c>
      <c r="E108" s="146"/>
      <c r="F108" s="146"/>
      <c r="G108" s="146"/>
      <c r="H108" s="146"/>
      <c r="I108" s="146"/>
      <c r="J108" s="147">
        <f>J251</f>
        <v>0</v>
      </c>
      <c r="K108" s="144"/>
      <c r="L108" s="148"/>
    </row>
    <row r="109" spans="2:12" s="10" customFormat="1" ht="19.95" customHeight="1">
      <c r="B109" s="149"/>
      <c r="C109" s="150"/>
      <c r="D109" s="151" t="s">
        <v>103</v>
      </c>
      <c r="E109" s="152"/>
      <c r="F109" s="152"/>
      <c r="G109" s="152"/>
      <c r="H109" s="152"/>
      <c r="I109" s="152"/>
      <c r="J109" s="153">
        <f>J252</f>
        <v>0</v>
      </c>
      <c r="K109" s="150"/>
      <c r="L109" s="154"/>
    </row>
    <row r="110" spans="2:12" s="10" customFormat="1" ht="19.95" customHeight="1">
      <c r="B110" s="149"/>
      <c r="C110" s="150"/>
      <c r="D110" s="151" t="s">
        <v>104</v>
      </c>
      <c r="E110" s="152"/>
      <c r="F110" s="152"/>
      <c r="G110" s="152"/>
      <c r="H110" s="152"/>
      <c r="I110" s="152"/>
      <c r="J110" s="153">
        <f>J254</f>
        <v>0</v>
      </c>
      <c r="K110" s="150"/>
      <c r="L110" s="154"/>
    </row>
    <row r="111" spans="1:31" s="2" customFormat="1" ht="21.75" customHeight="1">
      <c r="A111" s="34"/>
      <c r="B111" s="35"/>
      <c r="C111" s="36"/>
      <c r="D111" s="36"/>
      <c r="E111" s="36"/>
      <c r="F111" s="36"/>
      <c r="G111" s="36"/>
      <c r="H111" s="36"/>
      <c r="I111" s="36"/>
      <c r="J111" s="36"/>
      <c r="K111" s="36"/>
      <c r="L111" s="51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</row>
    <row r="112" spans="1:31" s="2" customFormat="1" ht="6.9" customHeight="1">
      <c r="A112" s="34"/>
      <c r="B112" s="54"/>
      <c r="C112" s="55"/>
      <c r="D112" s="55"/>
      <c r="E112" s="55"/>
      <c r="F112" s="55"/>
      <c r="G112" s="55"/>
      <c r="H112" s="55"/>
      <c r="I112" s="55"/>
      <c r="J112" s="55"/>
      <c r="K112" s="55"/>
      <c r="L112" s="51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</row>
    <row r="116" spans="1:31" s="2" customFormat="1" ht="6.9" customHeight="1">
      <c r="A116" s="34"/>
      <c r="B116" s="56"/>
      <c r="C116" s="57"/>
      <c r="D116" s="57"/>
      <c r="E116" s="57"/>
      <c r="F116" s="57"/>
      <c r="G116" s="57"/>
      <c r="H116" s="57"/>
      <c r="I116" s="57"/>
      <c r="J116" s="57"/>
      <c r="K116" s="57"/>
      <c r="L116" s="51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pans="1:31" s="2" customFormat="1" ht="24.9" customHeight="1">
      <c r="A117" s="34"/>
      <c r="B117" s="35"/>
      <c r="C117" s="23" t="s">
        <v>105</v>
      </c>
      <c r="D117" s="36"/>
      <c r="E117" s="36"/>
      <c r="F117" s="36"/>
      <c r="G117" s="36"/>
      <c r="H117" s="36"/>
      <c r="I117" s="36"/>
      <c r="J117" s="36"/>
      <c r="K117" s="36"/>
      <c r="L117" s="51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spans="1:31" s="2" customFormat="1" ht="6.9" customHeight="1">
      <c r="A118" s="34"/>
      <c r="B118" s="35"/>
      <c r="C118" s="36"/>
      <c r="D118" s="36"/>
      <c r="E118" s="36"/>
      <c r="F118" s="36"/>
      <c r="G118" s="36"/>
      <c r="H118" s="36"/>
      <c r="I118" s="36"/>
      <c r="J118" s="36"/>
      <c r="K118" s="36"/>
      <c r="L118" s="51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19" spans="1:31" s="2" customFormat="1" ht="12" customHeight="1">
      <c r="A119" s="34"/>
      <c r="B119" s="35"/>
      <c r="C119" s="29" t="s">
        <v>16</v>
      </c>
      <c r="D119" s="36"/>
      <c r="E119" s="36"/>
      <c r="F119" s="36"/>
      <c r="G119" s="36"/>
      <c r="H119" s="36"/>
      <c r="I119" s="36"/>
      <c r="J119" s="36"/>
      <c r="K119" s="36"/>
      <c r="L119" s="51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</row>
    <row r="120" spans="1:31" s="2" customFormat="1" ht="16.5" customHeight="1">
      <c r="A120" s="34"/>
      <c r="B120" s="35"/>
      <c r="C120" s="36"/>
      <c r="D120" s="36"/>
      <c r="E120" s="290" t="str">
        <f>E7</f>
        <v>Na Dračkách 1095/34, Praha 6</v>
      </c>
      <c r="F120" s="291"/>
      <c r="G120" s="291"/>
      <c r="H120" s="291"/>
      <c r="I120" s="36"/>
      <c r="J120" s="36"/>
      <c r="K120" s="36"/>
      <c r="L120" s="51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</row>
    <row r="121" spans="1:31" s="2" customFormat="1" ht="12" customHeight="1">
      <c r="A121" s="34"/>
      <c r="B121" s="35"/>
      <c r="C121" s="29" t="s">
        <v>84</v>
      </c>
      <c r="D121" s="36"/>
      <c r="E121" s="36"/>
      <c r="F121" s="36"/>
      <c r="G121" s="36"/>
      <c r="H121" s="36"/>
      <c r="I121" s="36"/>
      <c r="J121" s="36"/>
      <c r="K121" s="36"/>
      <c r="L121" s="51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</row>
    <row r="122" spans="1:31" s="2" customFormat="1" ht="16.5" customHeight="1">
      <c r="A122" s="34"/>
      <c r="B122" s="35"/>
      <c r="C122" s="36"/>
      <c r="D122" s="36"/>
      <c r="E122" s="259" t="str">
        <f>E9</f>
        <v>01 - Oprava volného bytu č. 1, přízemí</v>
      </c>
      <c r="F122" s="289"/>
      <c r="G122" s="289"/>
      <c r="H122" s="289"/>
      <c r="I122" s="36"/>
      <c r="J122" s="36"/>
      <c r="K122" s="36"/>
      <c r="L122" s="51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</row>
    <row r="123" spans="1:31" s="2" customFormat="1" ht="6.9" customHeight="1">
      <c r="A123" s="34"/>
      <c r="B123" s="35"/>
      <c r="C123" s="36"/>
      <c r="D123" s="36"/>
      <c r="E123" s="36"/>
      <c r="F123" s="36"/>
      <c r="G123" s="36"/>
      <c r="H123" s="36"/>
      <c r="I123" s="36"/>
      <c r="J123" s="36"/>
      <c r="K123" s="36"/>
      <c r="L123" s="51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</row>
    <row r="124" spans="1:31" s="2" customFormat="1" ht="12" customHeight="1">
      <c r="A124" s="34"/>
      <c r="B124" s="35"/>
      <c r="C124" s="29" t="s">
        <v>20</v>
      </c>
      <c r="D124" s="36"/>
      <c r="E124" s="36"/>
      <c r="F124" s="27" t="str">
        <f>F12</f>
        <v xml:space="preserve"> </v>
      </c>
      <c r="G124" s="36"/>
      <c r="H124" s="36"/>
      <c r="I124" s="29" t="s">
        <v>22</v>
      </c>
      <c r="J124" s="66" t="str">
        <f>IF(J12="","",J12)</f>
        <v>11. 1. 2024</v>
      </c>
      <c r="K124" s="36"/>
      <c r="L124" s="51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</row>
    <row r="125" spans="1:31" s="2" customFormat="1" ht="6.9" customHeight="1">
      <c r="A125" s="34"/>
      <c r="B125" s="35"/>
      <c r="C125" s="36"/>
      <c r="D125" s="36"/>
      <c r="E125" s="36"/>
      <c r="F125" s="36"/>
      <c r="G125" s="36"/>
      <c r="H125" s="36"/>
      <c r="I125" s="36"/>
      <c r="J125" s="36"/>
      <c r="K125" s="36"/>
      <c r="L125" s="51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</row>
    <row r="126" spans="1:31" s="2" customFormat="1" ht="15.15" customHeight="1">
      <c r="A126" s="34"/>
      <c r="B126" s="35"/>
      <c r="C126" s="29" t="s">
        <v>24</v>
      </c>
      <c r="D126" s="36"/>
      <c r="E126" s="36"/>
      <c r="F126" s="27" t="str">
        <f>E15</f>
        <v xml:space="preserve"> </v>
      </c>
      <c r="G126" s="36"/>
      <c r="H126" s="36"/>
      <c r="I126" s="29" t="s">
        <v>29</v>
      </c>
      <c r="J126" s="32" t="str">
        <f>E21</f>
        <v xml:space="preserve"> </v>
      </c>
      <c r="K126" s="36"/>
      <c r="L126" s="51"/>
      <c r="S126" s="34"/>
      <c r="T126" s="34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</row>
    <row r="127" spans="1:31" s="2" customFormat="1" ht="15.15" customHeight="1">
      <c r="A127" s="34"/>
      <c r="B127" s="35"/>
      <c r="C127" s="29" t="s">
        <v>27</v>
      </c>
      <c r="D127" s="36"/>
      <c r="E127" s="36"/>
      <c r="F127" s="27" t="str">
        <f>IF(E18="","",E18)</f>
        <v>Vyplň údaj</v>
      </c>
      <c r="G127" s="36"/>
      <c r="H127" s="36"/>
      <c r="I127" s="29" t="s">
        <v>30</v>
      </c>
      <c r="J127" s="32" t="str">
        <f>E24</f>
        <v xml:space="preserve"> </v>
      </c>
      <c r="K127" s="36"/>
      <c r="L127" s="51"/>
      <c r="S127" s="34"/>
      <c r="T127" s="34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</row>
    <row r="128" spans="1:31" s="2" customFormat="1" ht="10.35" customHeight="1">
      <c r="A128" s="34"/>
      <c r="B128" s="35"/>
      <c r="C128" s="36"/>
      <c r="D128" s="36"/>
      <c r="E128" s="36"/>
      <c r="F128" s="36"/>
      <c r="G128" s="36"/>
      <c r="H128" s="36"/>
      <c r="I128" s="36"/>
      <c r="J128" s="36"/>
      <c r="K128" s="36"/>
      <c r="L128" s="51"/>
      <c r="S128" s="34"/>
      <c r="T128" s="34"/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</row>
    <row r="129" spans="1:31" s="11" customFormat="1" ht="29.25" customHeight="1">
      <c r="A129" s="155"/>
      <c r="B129" s="156"/>
      <c r="C129" s="157" t="s">
        <v>106</v>
      </c>
      <c r="D129" s="158" t="s">
        <v>58</v>
      </c>
      <c r="E129" s="158" t="s">
        <v>54</v>
      </c>
      <c r="F129" s="158" t="s">
        <v>55</v>
      </c>
      <c r="G129" s="158" t="s">
        <v>107</v>
      </c>
      <c r="H129" s="158" t="s">
        <v>108</v>
      </c>
      <c r="I129" s="158" t="s">
        <v>109</v>
      </c>
      <c r="J129" s="159" t="s">
        <v>88</v>
      </c>
      <c r="K129" s="160" t="s">
        <v>110</v>
      </c>
      <c r="L129" s="161"/>
      <c r="M129" s="75" t="s">
        <v>1</v>
      </c>
      <c r="N129" s="76" t="s">
        <v>37</v>
      </c>
      <c r="O129" s="76" t="s">
        <v>111</v>
      </c>
      <c r="P129" s="76" t="s">
        <v>112</v>
      </c>
      <c r="Q129" s="76" t="s">
        <v>113</v>
      </c>
      <c r="R129" s="76" t="s">
        <v>114</v>
      </c>
      <c r="S129" s="76" t="s">
        <v>115</v>
      </c>
      <c r="T129" s="77" t="s">
        <v>116</v>
      </c>
      <c r="U129" s="155"/>
      <c r="V129" s="155"/>
      <c r="W129" s="155"/>
      <c r="X129" s="155"/>
      <c r="Y129" s="155"/>
      <c r="Z129" s="155"/>
      <c r="AA129" s="155"/>
      <c r="AB129" s="155"/>
      <c r="AC129" s="155"/>
      <c r="AD129" s="155"/>
      <c r="AE129" s="155"/>
    </row>
    <row r="130" spans="1:63" s="2" customFormat="1" ht="22.95" customHeight="1">
      <c r="A130" s="34"/>
      <c r="B130" s="35"/>
      <c r="C130" s="82" t="s">
        <v>117</v>
      </c>
      <c r="D130" s="36"/>
      <c r="E130" s="36"/>
      <c r="F130" s="36"/>
      <c r="G130" s="36"/>
      <c r="H130" s="36"/>
      <c r="I130" s="36"/>
      <c r="J130" s="162">
        <f>BK130</f>
        <v>0</v>
      </c>
      <c r="K130" s="36"/>
      <c r="L130" s="39"/>
      <c r="M130" s="78"/>
      <c r="N130" s="163"/>
      <c r="O130" s="79"/>
      <c r="P130" s="164">
        <f>P131+P167+P251</f>
        <v>0</v>
      </c>
      <c r="Q130" s="79"/>
      <c r="R130" s="164">
        <f>R131+R167+R251</f>
        <v>0.36724976</v>
      </c>
      <c r="S130" s="79"/>
      <c r="T130" s="165">
        <f>T131+T167+T251</f>
        <v>0.25913956000000005</v>
      </c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T130" s="17" t="s">
        <v>72</v>
      </c>
      <c r="AU130" s="17" t="s">
        <v>90</v>
      </c>
      <c r="BK130" s="166">
        <f>BK131+BK167+BK251</f>
        <v>0</v>
      </c>
    </row>
    <row r="131" spans="2:63" s="12" customFormat="1" ht="25.95" customHeight="1">
      <c r="B131" s="167"/>
      <c r="C131" s="168"/>
      <c r="D131" s="169" t="s">
        <v>72</v>
      </c>
      <c r="E131" s="170" t="s">
        <v>118</v>
      </c>
      <c r="F131" s="170" t="s">
        <v>119</v>
      </c>
      <c r="G131" s="168"/>
      <c r="H131" s="168"/>
      <c r="I131" s="171"/>
      <c r="J131" s="172">
        <f>BK131</f>
        <v>0</v>
      </c>
      <c r="K131" s="168"/>
      <c r="L131" s="173"/>
      <c r="M131" s="174"/>
      <c r="N131" s="175"/>
      <c r="O131" s="175"/>
      <c r="P131" s="176">
        <f>P132+P135+P156+P164</f>
        <v>0</v>
      </c>
      <c r="Q131" s="175"/>
      <c r="R131" s="176">
        <f>R132+R135+R156+R164</f>
        <v>0.0940776</v>
      </c>
      <c r="S131" s="175"/>
      <c r="T131" s="177">
        <f>T132+T135+T156+T164</f>
        <v>0.10550000000000001</v>
      </c>
      <c r="AR131" s="178" t="s">
        <v>81</v>
      </c>
      <c r="AT131" s="179" t="s">
        <v>72</v>
      </c>
      <c r="AU131" s="179" t="s">
        <v>73</v>
      </c>
      <c r="AY131" s="178" t="s">
        <v>120</v>
      </c>
      <c r="BK131" s="180">
        <f>BK132+BK135+BK156+BK164</f>
        <v>0</v>
      </c>
    </row>
    <row r="132" spans="2:63" s="12" customFormat="1" ht="22.95" customHeight="1">
      <c r="B132" s="167"/>
      <c r="C132" s="168"/>
      <c r="D132" s="169" t="s">
        <v>72</v>
      </c>
      <c r="E132" s="181" t="s">
        <v>121</v>
      </c>
      <c r="F132" s="181" t="s">
        <v>122</v>
      </c>
      <c r="G132" s="168"/>
      <c r="H132" s="168"/>
      <c r="I132" s="171"/>
      <c r="J132" s="182">
        <f>BK132</f>
        <v>0</v>
      </c>
      <c r="K132" s="168"/>
      <c r="L132" s="173"/>
      <c r="M132" s="174"/>
      <c r="N132" s="175"/>
      <c r="O132" s="175"/>
      <c r="P132" s="176">
        <f>SUM(P133:P134)</f>
        <v>0</v>
      </c>
      <c r="Q132" s="175"/>
      <c r="R132" s="176">
        <f>SUM(R133:R134)</f>
        <v>0.09168</v>
      </c>
      <c r="S132" s="175"/>
      <c r="T132" s="177">
        <f>SUM(T133:T134)</f>
        <v>0</v>
      </c>
      <c r="AR132" s="178" t="s">
        <v>81</v>
      </c>
      <c r="AT132" s="179" t="s">
        <v>72</v>
      </c>
      <c r="AU132" s="179" t="s">
        <v>81</v>
      </c>
      <c r="AY132" s="178" t="s">
        <v>120</v>
      </c>
      <c r="BK132" s="180">
        <f>SUM(BK133:BK134)</f>
        <v>0</v>
      </c>
    </row>
    <row r="133" spans="1:65" s="2" customFormat="1" ht="24.15" customHeight="1">
      <c r="A133" s="34"/>
      <c r="B133" s="35"/>
      <c r="C133" s="183" t="s">
        <v>81</v>
      </c>
      <c r="D133" s="183" t="s">
        <v>123</v>
      </c>
      <c r="E133" s="184" t="s">
        <v>124</v>
      </c>
      <c r="F133" s="185" t="s">
        <v>125</v>
      </c>
      <c r="G133" s="186" t="s">
        <v>126</v>
      </c>
      <c r="H133" s="187">
        <v>10</v>
      </c>
      <c r="I133" s="188"/>
      <c r="J133" s="189">
        <f>ROUND(I133*H133,2)</f>
        <v>0</v>
      </c>
      <c r="K133" s="190"/>
      <c r="L133" s="39"/>
      <c r="M133" s="191" t="s">
        <v>1</v>
      </c>
      <c r="N133" s="192" t="s">
        <v>39</v>
      </c>
      <c r="O133" s="71"/>
      <c r="P133" s="193">
        <f>O133*H133</f>
        <v>0</v>
      </c>
      <c r="Q133" s="193">
        <v>0.0034</v>
      </c>
      <c r="R133" s="193">
        <f>Q133*H133</f>
        <v>0.033999999999999996</v>
      </c>
      <c r="S133" s="193">
        <v>0</v>
      </c>
      <c r="T133" s="194">
        <f>S133*H133</f>
        <v>0</v>
      </c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R133" s="195" t="s">
        <v>127</v>
      </c>
      <c r="AT133" s="195" t="s">
        <v>123</v>
      </c>
      <c r="AU133" s="195" t="s">
        <v>128</v>
      </c>
      <c r="AY133" s="17" t="s">
        <v>120</v>
      </c>
      <c r="BE133" s="196">
        <f>IF(N133="základní",J133,0)</f>
        <v>0</v>
      </c>
      <c r="BF133" s="196">
        <f>IF(N133="snížená",J133,0)</f>
        <v>0</v>
      </c>
      <c r="BG133" s="196">
        <f>IF(N133="zákl. přenesená",J133,0)</f>
        <v>0</v>
      </c>
      <c r="BH133" s="196">
        <f>IF(N133="sníž. přenesená",J133,0)</f>
        <v>0</v>
      </c>
      <c r="BI133" s="196">
        <f>IF(N133="nulová",J133,0)</f>
        <v>0</v>
      </c>
      <c r="BJ133" s="17" t="s">
        <v>128</v>
      </c>
      <c r="BK133" s="196">
        <f>ROUND(I133*H133,2)</f>
        <v>0</v>
      </c>
      <c r="BL133" s="17" t="s">
        <v>127</v>
      </c>
      <c r="BM133" s="195" t="s">
        <v>129</v>
      </c>
    </row>
    <row r="134" spans="1:65" s="2" customFormat="1" ht="24.15" customHeight="1">
      <c r="A134" s="34"/>
      <c r="B134" s="35"/>
      <c r="C134" s="183" t="s">
        <v>128</v>
      </c>
      <c r="D134" s="183" t="s">
        <v>123</v>
      </c>
      <c r="E134" s="184" t="s">
        <v>130</v>
      </c>
      <c r="F134" s="185" t="s">
        <v>131</v>
      </c>
      <c r="G134" s="186" t="s">
        <v>132</v>
      </c>
      <c r="H134" s="187">
        <v>0.04</v>
      </c>
      <c r="I134" s="188"/>
      <c r="J134" s="189">
        <f>ROUND(I134*H134,2)</f>
        <v>0</v>
      </c>
      <c r="K134" s="190"/>
      <c r="L134" s="39"/>
      <c r="M134" s="191" t="s">
        <v>1</v>
      </c>
      <c r="N134" s="192" t="s">
        <v>39</v>
      </c>
      <c r="O134" s="71"/>
      <c r="P134" s="193">
        <f>O134*H134</f>
        <v>0</v>
      </c>
      <c r="Q134" s="193">
        <v>1.442</v>
      </c>
      <c r="R134" s="193">
        <f>Q134*H134</f>
        <v>0.05768</v>
      </c>
      <c r="S134" s="193">
        <v>0</v>
      </c>
      <c r="T134" s="194">
        <f>S134*H134</f>
        <v>0</v>
      </c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R134" s="195" t="s">
        <v>127</v>
      </c>
      <c r="AT134" s="195" t="s">
        <v>123</v>
      </c>
      <c r="AU134" s="195" t="s">
        <v>128</v>
      </c>
      <c r="AY134" s="17" t="s">
        <v>120</v>
      </c>
      <c r="BE134" s="196">
        <f>IF(N134="základní",J134,0)</f>
        <v>0</v>
      </c>
      <c r="BF134" s="196">
        <f>IF(N134="snížená",J134,0)</f>
        <v>0</v>
      </c>
      <c r="BG134" s="196">
        <f>IF(N134="zákl. přenesená",J134,0)</f>
        <v>0</v>
      </c>
      <c r="BH134" s="196">
        <f>IF(N134="sníž. přenesená",J134,0)</f>
        <v>0</v>
      </c>
      <c r="BI134" s="196">
        <f>IF(N134="nulová",J134,0)</f>
        <v>0</v>
      </c>
      <c r="BJ134" s="17" t="s">
        <v>128</v>
      </c>
      <c r="BK134" s="196">
        <f>ROUND(I134*H134,2)</f>
        <v>0</v>
      </c>
      <c r="BL134" s="17" t="s">
        <v>127</v>
      </c>
      <c r="BM134" s="195" t="s">
        <v>133</v>
      </c>
    </row>
    <row r="135" spans="2:63" s="12" customFormat="1" ht="22.95" customHeight="1">
      <c r="B135" s="167"/>
      <c r="C135" s="168"/>
      <c r="D135" s="169" t="s">
        <v>72</v>
      </c>
      <c r="E135" s="181" t="s">
        <v>134</v>
      </c>
      <c r="F135" s="181" t="s">
        <v>135</v>
      </c>
      <c r="G135" s="168"/>
      <c r="H135" s="168"/>
      <c r="I135" s="171"/>
      <c r="J135" s="182">
        <f>BK135</f>
        <v>0</v>
      </c>
      <c r="K135" s="168"/>
      <c r="L135" s="173"/>
      <c r="M135" s="174"/>
      <c r="N135" s="175"/>
      <c r="O135" s="175"/>
      <c r="P135" s="176">
        <f>SUM(P136:P155)</f>
        <v>0</v>
      </c>
      <c r="Q135" s="175"/>
      <c r="R135" s="176">
        <f>SUM(R136:R155)</f>
        <v>0.0023976</v>
      </c>
      <c r="S135" s="175"/>
      <c r="T135" s="177">
        <f>SUM(T136:T155)</f>
        <v>0.10550000000000001</v>
      </c>
      <c r="AR135" s="178" t="s">
        <v>81</v>
      </c>
      <c r="AT135" s="179" t="s">
        <v>72</v>
      </c>
      <c r="AU135" s="179" t="s">
        <v>81</v>
      </c>
      <c r="AY135" s="178" t="s">
        <v>120</v>
      </c>
      <c r="BK135" s="180">
        <f>SUM(BK136:BK155)</f>
        <v>0</v>
      </c>
    </row>
    <row r="136" spans="1:65" s="2" customFormat="1" ht="24.15" customHeight="1">
      <c r="A136" s="34"/>
      <c r="B136" s="35"/>
      <c r="C136" s="183" t="s">
        <v>136</v>
      </c>
      <c r="D136" s="183" t="s">
        <v>123</v>
      </c>
      <c r="E136" s="184" t="s">
        <v>137</v>
      </c>
      <c r="F136" s="185" t="s">
        <v>138</v>
      </c>
      <c r="G136" s="186" t="s">
        <v>139</v>
      </c>
      <c r="H136" s="187">
        <v>59.94</v>
      </c>
      <c r="I136" s="188"/>
      <c r="J136" s="189">
        <f>ROUND(I136*H136,2)</f>
        <v>0</v>
      </c>
      <c r="K136" s="190"/>
      <c r="L136" s="39"/>
      <c r="M136" s="191" t="s">
        <v>1</v>
      </c>
      <c r="N136" s="192" t="s">
        <v>39</v>
      </c>
      <c r="O136" s="71"/>
      <c r="P136" s="193">
        <f>O136*H136</f>
        <v>0</v>
      </c>
      <c r="Q136" s="193">
        <v>4E-05</v>
      </c>
      <c r="R136" s="193">
        <f>Q136*H136</f>
        <v>0.0023976</v>
      </c>
      <c r="S136" s="193">
        <v>0</v>
      </c>
      <c r="T136" s="194">
        <f>S136*H136</f>
        <v>0</v>
      </c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R136" s="195" t="s">
        <v>127</v>
      </c>
      <c r="AT136" s="195" t="s">
        <v>123</v>
      </c>
      <c r="AU136" s="195" t="s">
        <v>128</v>
      </c>
      <c r="AY136" s="17" t="s">
        <v>120</v>
      </c>
      <c r="BE136" s="196">
        <f>IF(N136="základní",J136,0)</f>
        <v>0</v>
      </c>
      <c r="BF136" s="196">
        <f>IF(N136="snížená",J136,0)</f>
        <v>0</v>
      </c>
      <c r="BG136" s="196">
        <f>IF(N136="zákl. přenesená",J136,0)</f>
        <v>0</v>
      </c>
      <c r="BH136" s="196">
        <f>IF(N136="sníž. přenesená",J136,0)</f>
        <v>0</v>
      </c>
      <c r="BI136" s="196">
        <f>IF(N136="nulová",J136,0)</f>
        <v>0</v>
      </c>
      <c r="BJ136" s="17" t="s">
        <v>128</v>
      </c>
      <c r="BK136" s="196">
        <f>ROUND(I136*H136,2)</f>
        <v>0</v>
      </c>
      <c r="BL136" s="17" t="s">
        <v>127</v>
      </c>
      <c r="BM136" s="195" t="s">
        <v>140</v>
      </c>
    </row>
    <row r="137" spans="2:51" s="13" customFormat="1" ht="12">
      <c r="B137" s="197"/>
      <c r="C137" s="198"/>
      <c r="D137" s="199" t="s">
        <v>141</v>
      </c>
      <c r="E137" s="200" t="s">
        <v>1</v>
      </c>
      <c r="F137" s="201" t="s">
        <v>142</v>
      </c>
      <c r="G137" s="198"/>
      <c r="H137" s="200" t="s">
        <v>1</v>
      </c>
      <c r="I137" s="202"/>
      <c r="J137" s="198"/>
      <c r="K137" s="198"/>
      <c r="L137" s="203"/>
      <c r="M137" s="204"/>
      <c r="N137" s="205"/>
      <c r="O137" s="205"/>
      <c r="P137" s="205"/>
      <c r="Q137" s="205"/>
      <c r="R137" s="205"/>
      <c r="S137" s="205"/>
      <c r="T137" s="206"/>
      <c r="AT137" s="207" t="s">
        <v>141</v>
      </c>
      <c r="AU137" s="207" t="s">
        <v>128</v>
      </c>
      <c r="AV137" s="13" t="s">
        <v>81</v>
      </c>
      <c r="AW137" s="13" t="s">
        <v>31</v>
      </c>
      <c r="AX137" s="13" t="s">
        <v>73</v>
      </c>
      <c r="AY137" s="207" t="s">
        <v>120</v>
      </c>
    </row>
    <row r="138" spans="2:51" s="13" customFormat="1" ht="12">
      <c r="B138" s="197"/>
      <c r="C138" s="198"/>
      <c r="D138" s="199" t="s">
        <v>141</v>
      </c>
      <c r="E138" s="200" t="s">
        <v>1</v>
      </c>
      <c r="F138" s="201" t="s">
        <v>143</v>
      </c>
      <c r="G138" s="198"/>
      <c r="H138" s="200" t="s">
        <v>1</v>
      </c>
      <c r="I138" s="202"/>
      <c r="J138" s="198"/>
      <c r="K138" s="198"/>
      <c r="L138" s="203"/>
      <c r="M138" s="204"/>
      <c r="N138" s="205"/>
      <c r="O138" s="205"/>
      <c r="P138" s="205"/>
      <c r="Q138" s="205"/>
      <c r="R138" s="205"/>
      <c r="S138" s="205"/>
      <c r="T138" s="206"/>
      <c r="AT138" s="207" t="s">
        <v>141</v>
      </c>
      <c r="AU138" s="207" t="s">
        <v>128</v>
      </c>
      <c r="AV138" s="13" t="s">
        <v>81</v>
      </c>
      <c r="AW138" s="13" t="s">
        <v>31</v>
      </c>
      <c r="AX138" s="13" t="s">
        <v>73</v>
      </c>
      <c r="AY138" s="207" t="s">
        <v>120</v>
      </c>
    </row>
    <row r="139" spans="2:51" s="14" customFormat="1" ht="12">
      <c r="B139" s="208"/>
      <c r="C139" s="209"/>
      <c r="D139" s="199" t="s">
        <v>141</v>
      </c>
      <c r="E139" s="210" t="s">
        <v>1</v>
      </c>
      <c r="F139" s="211" t="s">
        <v>144</v>
      </c>
      <c r="G139" s="209"/>
      <c r="H139" s="212">
        <v>5.5</v>
      </c>
      <c r="I139" s="213"/>
      <c r="J139" s="209"/>
      <c r="K139" s="209"/>
      <c r="L139" s="214"/>
      <c r="M139" s="215"/>
      <c r="N139" s="216"/>
      <c r="O139" s="216"/>
      <c r="P139" s="216"/>
      <c r="Q139" s="216"/>
      <c r="R139" s="216"/>
      <c r="S139" s="216"/>
      <c r="T139" s="217"/>
      <c r="AT139" s="218" t="s">
        <v>141</v>
      </c>
      <c r="AU139" s="218" t="s">
        <v>128</v>
      </c>
      <c r="AV139" s="14" t="s">
        <v>128</v>
      </c>
      <c r="AW139" s="14" t="s">
        <v>31</v>
      </c>
      <c r="AX139" s="14" t="s">
        <v>73</v>
      </c>
      <c r="AY139" s="218" t="s">
        <v>120</v>
      </c>
    </row>
    <row r="140" spans="2:51" s="13" customFormat="1" ht="12">
      <c r="B140" s="197"/>
      <c r="C140" s="198"/>
      <c r="D140" s="199" t="s">
        <v>141</v>
      </c>
      <c r="E140" s="200" t="s">
        <v>1</v>
      </c>
      <c r="F140" s="201" t="s">
        <v>145</v>
      </c>
      <c r="G140" s="198"/>
      <c r="H140" s="200" t="s">
        <v>1</v>
      </c>
      <c r="I140" s="202"/>
      <c r="J140" s="198"/>
      <c r="K140" s="198"/>
      <c r="L140" s="203"/>
      <c r="M140" s="204"/>
      <c r="N140" s="205"/>
      <c r="O140" s="205"/>
      <c r="P140" s="205"/>
      <c r="Q140" s="205"/>
      <c r="R140" s="205"/>
      <c r="S140" s="205"/>
      <c r="T140" s="206"/>
      <c r="AT140" s="207" t="s">
        <v>141</v>
      </c>
      <c r="AU140" s="207" t="s">
        <v>128</v>
      </c>
      <c r="AV140" s="13" t="s">
        <v>81</v>
      </c>
      <c r="AW140" s="13" t="s">
        <v>31</v>
      </c>
      <c r="AX140" s="13" t="s">
        <v>73</v>
      </c>
      <c r="AY140" s="207" t="s">
        <v>120</v>
      </c>
    </row>
    <row r="141" spans="2:51" s="14" customFormat="1" ht="12">
      <c r="B141" s="208"/>
      <c r="C141" s="209"/>
      <c r="D141" s="199" t="s">
        <v>141</v>
      </c>
      <c r="E141" s="210" t="s">
        <v>1</v>
      </c>
      <c r="F141" s="211" t="s">
        <v>146</v>
      </c>
      <c r="G141" s="209"/>
      <c r="H141" s="212">
        <v>5.04</v>
      </c>
      <c r="I141" s="213"/>
      <c r="J141" s="209"/>
      <c r="K141" s="209"/>
      <c r="L141" s="214"/>
      <c r="M141" s="215"/>
      <c r="N141" s="216"/>
      <c r="O141" s="216"/>
      <c r="P141" s="216"/>
      <c r="Q141" s="216"/>
      <c r="R141" s="216"/>
      <c r="S141" s="216"/>
      <c r="T141" s="217"/>
      <c r="AT141" s="218" t="s">
        <v>141</v>
      </c>
      <c r="AU141" s="218" t="s">
        <v>128</v>
      </c>
      <c r="AV141" s="14" t="s">
        <v>128</v>
      </c>
      <c r="AW141" s="14" t="s">
        <v>31</v>
      </c>
      <c r="AX141" s="14" t="s">
        <v>73</v>
      </c>
      <c r="AY141" s="218" t="s">
        <v>120</v>
      </c>
    </row>
    <row r="142" spans="2:51" s="13" customFormat="1" ht="12">
      <c r="B142" s="197"/>
      <c r="C142" s="198"/>
      <c r="D142" s="199" t="s">
        <v>141</v>
      </c>
      <c r="E142" s="200" t="s">
        <v>1</v>
      </c>
      <c r="F142" s="201" t="s">
        <v>147</v>
      </c>
      <c r="G142" s="198"/>
      <c r="H142" s="200" t="s">
        <v>1</v>
      </c>
      <c r="I142" s="202"/>
      <c r="J142" s="198"/>
      <c r="K142" s="198"/>
      <c r="L142" s="203"/>
      <c r="M142" s="204"/>
      <c r="N142" s="205"/>
      <c r="O142" s="205"/>
      <c r="P142" s="205"/>
      <c r="Q142" s="205"/>
      <c r="R142" s="205"/>
      <c r="S142" s="205"/>
      <c r="T142" s="206"/>
      <c r="AT142" s="207" t="s">
        <v>141</v>
      </c>
      <c r="AU142" s="207" t="s">
        <v>128</v>
      </c>
      <c r="AV142" s="13" t="s">
        <v>81</v>
      </c>
      <c r="AW142" s="13" t="s">
        <v>31</v>
      </c>
      <c r="AX142" s="13" t="s">
        <v>73</v>
      </c>
      <c r="AY142" s="207" t="s">
        <v>120</v>
      </c>
    </row>
    <row r="143" spans="2:51" s="14" customFormat="1" ht="12">
      <c r="B143" s="208"/>
      <c r="C143" s="209"/>
      <c r="D143" s="199" t="s">
        <v>141</v>
      </c>
      <c r="E143" s="210" t="s">
        <v>1</v>
      </c>
      <c r="F143" s="211" t="s">
        <v>148</v>
      </c>
      <c r="G143" s="209"/>
      <c r="H143" s="212">
        <v>29.400000000000002</v>
      </c>
      <c r="I143" s="213"/>
      <c r="J143" s="209"/>
      <c r="K143" s="209"/>
      <c r="L143" s="214"/>
      <c r="M143" s="215"/>
      <c r="N143" s="216"/>
      <c r="O143" s="216"/>
      <c r="P143" s="216"/>
      <c r="Q143" s="216"/>
      <c r="R143" s="216"/>
      <c r="S143" s="216"/>
      <c r="T143" s="217"/>
      <c r="AT143" s="218" t="s">
        <v>141</v>
      </c>
      <c r="AU143" s="218" t="s">
        <v>128</v>
      </c>
      <c r="AV143" s="14" t="s">
        <v>128</v>
      </c>
      <c r="AW143" s="14" t="s">
        <v>31</v>
      </c>
      <c r="AX143" s="14" t="s">
        <v>73</v>
      </c>
      <c r="AY143" s="218" t="s">
        <v>120</v>
      </c>
    </row>
    <row r="144" spans="2:51" s="13" customFormat="1" ht="12">
      <c r="B144" s="197"/>
      <c r="C144" s="198"/>
      <c r="D144" s="199" t="s">
        <v>141</v>
      </c>
      <c r="E144" s="200" t="s">
        <v>1</v>
      </c>
      <c r="F144" s="201" t="s">
        <v>149</v>
      </c>
      <c r="G144" s="198"/>
      <c r="H144" s="200" t="s">
        <v>1</v>
      </c>
      <c r="I144" s="202"/>
      <c r="J144" s="198"/>
      <c r="K144" s="198"/>
      <c r="L144" s="203"/>
      <c r="M144" s="204"/>
      <c r="N144" s="205"/>
      <c r="O144" s="205"/>
      <c r="P144" s="205"/>
      <c r="Q144" s="205"/>
      <c r="R144" s="205"/>
      <c r="S144" s="205"/>
      <c r="T144" s="206"/>
      <c r="AT144" s="207" t="s">
        <v>141</v>
      </c>
      <c r="AU144" s="207" t="s">
        <v>128</v>
      </c>
      <c r="AV144" s="13" t="s">
        <v>81</v>
      </c>
      <c r="AW144" s="13" t="s">
        <v>31</v>
      </c>
      <c r="AX144" s="13" t="s">
        <v>73</v>
      </c>
      <c r="AY144" s="207" t="s">
        <v>120</v>
      </c>
    </row>
    <row r="145" spans="2:51" s="14" customFormat="1" ht="12">
      <c r="B145" s="208"/>
      <c r="C145" s="209"/>
      <c r="D145" s="199" t="s">
        <v>141</v>
      </c>
      <c r="E145" s="210" t="s">
        <v>1</v>
      </c>
      <c r="F145" s="211" t="s">
        <v>150</v>
      </c>
      <c r="G145" s="209"/>
      <c r="H145" s="212">
        <v>20</v>
      </c>
      <c r="I145" s="213"/>
      <c r="J145" s="209"/>
      <c r="K145" s="209"/>
      <c r="L145" s="214"/>
      <c r="M145" s="215"/>
      <c r="N145" s="216"/>
      <c r="O145" s="216"/>
      <c r="P145" s="216"/>
      <c r="Q145" s="216"/>
      <c r="R145" s="216"/>
      <c r="S145" s="216"/>
      <c r="T145" s="217"/>
      <c r="AT145" s="218" t="s">
        <v>141</v>
      </c>
      <c r="AU145" s="218" t="s">
        <v>128</v>
      </c>
      <c r="AV145" s="14" t="s">
        <v>128</v>
      </c>
      <c r="AW145" s="14" t="s">
        <v>31</v>
      </c>
      <c r="AX145" s="14" t="s">
        <v>73</v>
      </c>
      <c r="AY145" s="218" t="s">
        <v>120</v>
      </c>
    </row>
    <row r="146" spans="2:51" s="15" customFormat="1" ht="12">
      <c r="B146" s="219"/>
      <c r="C146" s="220"/>
      <c r="D146" s="199" t="s">
        <v>141</v>
      </c>
      <c r="E146" s="221" t="s">
        <v>1</v>
      </c>
      <c r="F146" s="222" t="s">
        <v>151</v>
      </c>
      <c r="G146" s="220"/>
      <c r="H146" s="223">
        <v>59.94</v>
      </c>
      <c r="I146" s="224"/>
      <c r="J146" s="220"/>
      <c r="K146" s="220"/>
      <c r="L146" s="225"/>
      <c r="M146" s="226"/>
      <c r="N146" s="227"/>
      <c r="O146" s="227"/>
      <c r="P146" s="227"/>
      <c r="Q146" s="227"/>
      <c r="R146" s="227"/>
      <c r="S146" s="227"/>
      <c r="T146" s="228"/>
      <c r="AT146" s="229" t="s">
        <v>141</v>
      </c>
      <c r="AU146" s="229" t="s">
        <v>128</v>
      </c>
      <c r="AV146" s="15" t="s">
        <v>127</v>
      </c>
      <c r="AW146" s="15" t="s">
        <v>31</v>
      </c>
      <c r="AX146" s="15" t="s">
        <v>81</v>
      </c>
      <c r="AY146" s="229" t="s">
        <v>120</v>
      </c>
    </row>
    <row r="147" spans="1:65" s="2" customFormat="1" ht="37.95" customHeight="1">
      <c r="A147" s="34"/>
      <c r="B147" s="35"/>
      <c r="C147" s="183" t="s">
        <v>127</v>
      </c>
      <c r="D147" s="183" t="s">
        <v>123</v>
      </c>
      <c r="E147" s="184" t="s">
        <v>152</v>
      </c>
      <c r="F147" s="185" t="s">
        <v>153</v>
      </c>
      <c r="G147" s="186" t="s">
        <v>132</v>
      </c>
      <c r="H147" s="187">
        <v>0.04</v>
      </c>
      <c r="I147" s="188"/>
      <c r="J147" s="189">
        <f>ROUND(I147*H147,2)</f>
        <v>0</v>
      </c>
      <c r="K147" s="190"/>
      <c r="L147" s="39"/>
      <c r="M147" s="191" t="s">
        <v>1</v>
      </c>
      <c r="N147" s="192" t="s">
        <v>39</v>
      </c>
      <c r="O147" s="71"/>
      <c r="P147" s="193">
        <f>O147*H147</f>
        <v>0</v>
      </c>
      <c r="Q147" s="193">
        <v>0</v>
      </c>
      <c r="R147" s="193">
        <f>Q147*H147</f>
        <v>0</v>
      </c>
      <c r="S147" s="193">
        <v>2.2</v>
      </c>
      <c r="T147" s="194">
        <f>S147*H147</f>
        <v>0.08800000000000001</v>
      </c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R147" s="195" t="s">
        <v>127</v>
      </c>
      <c r="AT147" s="195" t="s">
        <v>123</v>
      </c>
      <c r="AU147" s="195" t="s">
        <v>128</v>
      </c>
      <c r="AY147" s="17" t="s">
        <v>120</v>
      </c>
      <c r="BE147" s="196">
        <f>IF(N147="základní",J147,0)</f>
        <v>0</v>
      </c>
      <c r="BF147" s="196">
        <f>IF(N147="snížená",J147,0)</f>
        <v>0</v>
      </c>
      <c r="BG147" s="196">
        <f>IF(N147="zákl. přenesená",J147,0)</f>
        <v>0</v>
      </c>
      <c r="BH147" s="196">
        <f>IF(N147="sníž. přenesená",J147,0)</f>
        <v>0</v>
      </c>
      <c r="BI147" s="196">
        <f>IF(N147="nulová",J147,0)</f>
        <v>0</v>
      </c>
      <c r="BJ147" s="17" t="s">
        <v>128</v>
      </c>
      <c r="BK147" s="196">
        <f>ROUND(I147*H147,2)</f>
        <v>0</v>
      </c>
      <c r="BL147" s="17" t="s">
        <v>127</v>
      </c>
      <c r="BM147" s="195" t="s">
        <v>154</v>
      </c>
    </row>
    <row r="148" spans="2:51" s="13" customFormat="1" ht="12">
      <c r="B148" s="197"/>
      <c r="C148" s="198"/>
      <c r="D148" s="199" t="s">
        <v>141</v>
      </c>
      <c r="E148" s="200" t="s">
        <v>1</v>
      </c>
      <c r="F148" s="201" t="s">
        <v>145</v>
      </c>
      <c r="G148" s="198"/>
      <c r="H148" s="200" t="s">
        <v>1</v>
      </c>
      <c r="I148" s="202"/>
      <c r="J148" s="198"/>
      <c r="K148" s="198"/>
      <c r="L148" s="203"/>
      <c r="M148" s="204"/>
      <c r="N148" s="205"/>
      <c r="O148" s="205"/>
      <c r="P148" s="205"/>
      <c r="Q148" s="205"/>
      <c r="R148" s="205"/>
      <c r="S148" s="205"/>
      <c r="T148" s="206"/>
      <c r="AT148" s="207" t="s">
        <v>141</v>
      </c>
      <c r="AU148" s="207" t="s">
        <v>128</v>
      </c>
      <c r="AV148" s="13" t="s">
        <v>81</v>
      </c>
      <c r="AW148" s="13" t="s">
        <v>31</v>
      </c>
      <c r="AX148" s="13" t="s">
        <v>73</v>
      </c>
      <c r="AY148" s="207" t="s">
        <v>120</v>
      </c>
    </row>
    <row r="149" spans="2:51" s="14" customFormat="1" ht="12">
      <c r="B149" s="208"/>
      <c r="C149" s="209"/>
      <c r="D149" s="199" t="s">
        <v>141</v>
      </c>
      <c r="E149" s="210" t="s">
        <v>1</v>
      </c>
      <c r="F149" s="211" t="s">
        <v>155</v>
      </c>
      <c r="G149" s="209"/>
      <c r="H149" s="212">
        <v>0.04</v>
      </c>
      <c r="I149" s="213"/>
      <c r="J149" s="209"/>
      <c r="K149" s="209"/>
      <c r="L149" s="214"/>
      <c r="M149" s="215"/>
      <c r="N149" s="216"/>
      <c r="O149" s="216"/>
      <c r="P149" s="216"/>
      <c r="Q149" s="216"/>
      <c r="R149" s="216"/>
      <c r="S149" s="216"/>
      <c r="T149" s="217"/>
      <c r="AT149" s="218" t="s">
        <v>141</v>
      </c>
      <c r="AU149" s="218" t="s">
        <v>128</v>
      </c>
      <c r="AV149" s="14" t="s">
        <v>128</v>
      </c>
      <c r="AW149" s="14" t="s">
        <v>31</v>
      </c>
      <c r="AX149" s="14" t="s">
        <v>81</v>
      </c>
      <c r="AY149" s="218" t="s">
        <v>120</v>
      </c>
    </row>
    <row r="150" spans="1:65" s="2" customFormat="1" ht="24.15" customHeight="1">
      <c r="A150" s="34"/>
      <c r="B150" s="35"/>
      <c r="C150" s="183" t="s">
        <v>156</v>
      </c>
      <c r="D150" s="183" t="s">
        <v>123</v>
      </c>
      <c r="E150" s="184" t="s">
        <v>157</v>
      </c>
      <c r="F150" s="185" t="s">
        <v>158</v>
      </c>
      <c r="G150" s="186" t="s">
        <v>139</v>
      </c>
      <c r="H150" s="187">
        <v>0.5</v>
      </c>
      <c r="I150" s="188"/>
      <c r="J150" s="189">
        <f>ROUND(I150*H150,2)</f>
        <v>0</v>
      </c>
      <c r="K150" s="190"/>
      <c r="L150" s="39"/>
      <c r="M150" s="191" t="s">
        <v>1</v>
      </c>
      <c r="N150" s="192" t="s">
        <v>39</v>
      </c>
      <c r="O150" s="71"/>
      <c r="P150" s="193">
        <f>O150*H150</f>
        <v>0</v>
      </c>
      <c r="Q150" s="193">
        <v>0</v>
      </c>
      <c r="R150" s="193">
        <f>Q150*H150</f>
        <v>0</v>
      </c>
      <c r="S150" s="193">
        <v>0.035</v>
      </c>
      <c r="T150" s="194">
        <f>S150*H150</f>
        <v>0.0175</v>
      </c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R150" s="195" t="s">
        <v>127</v>
      </c>
      <c r="AT150" s="195" t="s">
        <v>123</v>
      </c>
      <c r="AU150" s="195" t="s">
        <v>128</v>
      </c>
      <c r="AY150" s="17" t="s">
        <v>120</v>
      </c>
      <c r="BE150" s="196">
        <f>IF(N150="základní",J150,0)</f>
        <v>0</v>
      </c>
      <c r="BF150" s="196">
        <f>IF(N150="snížená",J150,0)</f>
        <v>0</v>
      </c>
      <c r="BG150" s="196">
        <f>IF(N150="zákl. přenesená",J150,0)</f>
        <v>0</v>
      </c>
      <c r="BH150" s="196">
        <f>IF(N150="sníž. přenesená",J150,0)</f>
        <v>0</v>
      </c>
      <c r="BI150" s="196">
        <f>IF(N150="nulová",J150,0)</f>
        <v>0</v>
      </c>
      <c r="BJ150" s="17" t="s">
        <v>128</v>
      </c>
      <c r="BK150" s="196">
        <f>ROUND(I150*H150,2)</f>
        <v>0</v>
      </c>
      <c r="BL150" s="17" t="s">
        <v>127</v>
      </c>
      <c r="BM150" s="195" t="s">
        <v>159</v>
      </c>
    </row>
    <row r="151" spans="2:51" s="13" customFormat="1" ht="12">
      <c r="B151" s="197"/>
      <c r="C151" s="198"/>
      <c r="D151" s="199" t="s">
        <v>141</v>
      </c>
      <c r="E151" s="200" t="s">
        <v>1</v>
      </c>
      <c r="F151" s="201" t="s">
        <v>145</v>
      </c>
      <c r="G151" s="198"/>
      <c r="H151" s="200" t="s">
        <v>1</v>
      </c>
      <c r="I151" s="202"/>
      <c r="J151" s="198"/>
      <c r="K151" s="198"/>
      <c r="L151" s="203"/>
      <c r="M151" s="204"/>
      <c r="N151" s="205"/>
      <c r="O151" s="205"/>
      <c r="P151" s="205"/>
      <c r="Q151" s="205"/>
      <c r="R151" s="205"/>
      <c r="S151" s="205"/>
      <c r="T151" s="206"/>
      <c r="AT151" s="207" t="s">
        <v>141</v>
      </c>
      <c r="AU151" s="207" t="s">
        <v>128</v>
      </c>
      <c r="AV151" s="13" t="s">
        <v>81</v>
      </c>
      <c r="AW151" s="13" t="s">
        <v>31</v>
      </c>
      <c r="AX151" s="13" t="s">
        <v>73</v>
      </c>
      <c r="AY151" s="207" t="s">
        <v>120</v>
      </c>
    </row>
    <row r="152" spans="2:51" s="14" customFormat="1" ht="12">
      <c r="B152" s="208"/>
      <c r="C152" s="209"/>
      <c r="D152" s="199" t="s">
        <v>141</v>
      </c>
      <c r="E152" s="210" t="s">
        <v>1</v>
      </c>
      <c r="F152" s="211" t="s">
        <v>160</v>
      </c>
      <c r="G152" s="209"/>
      <c r="H152" s="212">
        <v>0.5</v>
      </c>
      <c r="I152" s="213"/>
      <c r="J152" s="209"/>
      <c r="K152" s="209"/>
      <c r="L152" s="214"/>
      <c r="M152" s="215"/>
      <c r="N152" s="216"/>
      <c r="O152" s="216"/>
      <c r="P152" s="216"/>
      <c r="Q152" s="216"/>
      <c r="R152" s="216"/>
      <c r="S152" s="216"/>
      <c r="T152" s="217"/>
      <c r="AT152" s="218" t="s">
        <v>141</v>
      </c>
      <c r="AU152" s="218" t="s">
        <v>128</v>
      </c>
      <c r="AV152" s="14" t="s">
        <v>128</v>
      </c>
      <c r="AW152" s="14" t="s">
        <v>31</v>
      </c>
      <c r="AX152" s="14" t="s">
        <v>81</v>
      </c>
      <c r="AY152" s="218" t="s">
        <v>120</v>
      </c>
    </row>
    <row r="153" spans="1:65" s="2" customFormat="1" ht="24.15" customHeight="1">
      <c r="A153" s="34"/>
      <c r="B153" s="35"/>
      <c r="C153" s="183" t="s">
        <v>121</v>
      </c>
      <c r="D153" s="183" t="s">
        <v>123</v>
      </c>
      <c r="E153" s="184" t="s">
        <v>161</v>
      </c>
      <c r="F153" s="185" t="s">
        <v>162</v>
      </c>
      <c r="G153" s="186" t="s">
        <v>163</v>
      </c>
      <c r="H153" s="187">
        <v>1</v>
      </c>
      <c r="I153" s="188"/>
      <c r="J153" s="189">
        <f>ROUND(I153*H153,2)</f>
        <v>0</v>
      </c>
      <c r="K153" s="190"/>
      <c r="L153" s="39"/>
      <c r="M153" s="191" t="s">
        <v>1</v>
      </c>
      <c r="N153" s="192" t="s">
        <v>39</v>
      </c>
      <c r="O153" s="71"/>
      <c r="P153" s="193">
        <f>O153*H153</f>
        <v>0</v>
      </c>
      <c r="Q153" s="193">
        <v>0</v>
      </c>
      <c r="R153" s="193">
        <f>Q153*H153</f>
        <v>0</v>
      </c>
      <c r="S153" s="193">
        <v>0</v>
      </c>
      <c r="T153" s="194">
        <f>S153*H153</f>
        <v>0</v>
      </c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R153" s="195" t="s">
        <v>127</v>
      </c>
      <c r="AT153" s="195" t="s">
        <v>123</v>
      </c>
      <c r="AU153" s="195" t="s">
        <v>128</v>
      </c>
      <c r="AY153" s="17" t="s">
        <v>120</v>
      </c>
      <c r="BE153" s="196">
        <f>IF(N153="základní",J153,0)</f>
        <v>0</v>
      </c>
      <c r="BF153" s="196">
        <f>IF(N153="snížená",J153,0)</f>
        <v>0</v>
      </c>
      <c r="BG153" s="196">
        <f>IF(N153="zákl. přenesená",J153,0)</f>
        <v>0</v>
      </c>
      <c r="BH153" s="196">
        <f>IF(N153="sníž. přenesená",J153,0)</f>
        <v>0</v>
      </c>
      <c r="BI153" s="196">
        <f>IF(N153="nulová",J153,0)</f>
        <v>0</v>
      </c>
      <c r="BJ153" s="17" t="s">
        <v>128</v>
      </c>
      <c r="BK153" s="196">
        <f>ROUND(I153*H153,2)</f>
        <v>0</v>
      </c>
      <c r="BL153" s="17" t="s">
        <v>127</v>
      </c>
      <c r="BM153" s="195" t="s">
        <v>164</v>
      </c>
    </row>
    <row r="154" spans="2:51" s="13" customFormat="1" ht="12">
      <c r="B154" s="197"/>
      <c r="C154" s="198"/>
      <c r="D154" s="199" t="s">
        <v>141</v>
      </c>
      <c r="E154" s="200" t="s">
        <v>1</v>
      </c>
      <c r="F154" s="201" t="s">
        <v>165</v>
      </c>
      <c r="G154" s="198"/>
      <c r="H154" s="200" t="s">
        <v>1</v>
      </c>
      <c r="I154" s="202"/>
      <c r="J154" s="198"/>
      <c r="K154" s="198"/>
      <c r="L154" s="203"/>
      <c r="M154" s="204"/>
      <c r="N154" s="205"/>
      <c r="O154" s="205"/>
      <c r="P154" s="205"/>
      <c r="Q154" s="205"/>
      <c r="R154" s="205"/>
      <c r="S154" s="205"/>
      <c r="T154" s="206"/>
      <c r="AT154" s="207" t="s">
        <v>141</v>
      </c>
      <c r="AU154" s="207" t="s">
        <v>128</v>
      </c>
      <c r="AV154" s="13" t="s">
        <v>81</v>
      </c>
      <c r="AW154" s="13" t="s">
        <v>31</v>
      </c>
      <c r="AX154" s="13" t="s">
        <v>73</v>
      </c>
      <c r="AY154" s="207" t="s">
        <v>120</v>
      </c>
    </row>
    <row r="155" spans="2:51" s="14" customFormat="1" ht="12">
      <c r="B155" s="208"/>
      <c r="C155" s="209"/>
      <c r="D155" s="199" t="s">
        <v>141</v>
      </c>
      <c r="E155" s="210" t="s">
        <v>1</v>
      </c>
      <c r="F155" s="211" t="s">
        <v>166</v>
      </c>
      <c r="G155" s="209"/>
      <c r="H155" s="212">
        <v>1</v>
      </c>
      <c r="I155" s="213"/>
      <c r="J155" s="209"/>
      <c r="K155" s="209"/>
      <c r="L155" s="214"/>
      <c r="M155" s="215"/>
      <c r="N155" s="216"/>
      <c r="O155" s="216"/>
      <c r="P155" s="216"/>
      <c r="Q155" s="216"/>
      <c r="R155" s="216"/>
      <c r="S155" s="216"/>
      <c r="T155" s="217"/>
      <c r="AT155" s="218" t="s">
        <v>141</v>
      </c>
      <c r="AU155" s="218" t="s">
        <v>128</v>
      </c>
      <c r="AV155" s="14" t="s">
        <v>128</v>
      </c>
      <c r="AW155" s="14" t="s">
        <v>31</v>
      </c>
      <c r="AX155" s="14" t="s">
        <v>81</v>
      </c>
      <c r="AY155" s="218" t="s">
        <v>120</v>
      </c>
    </row>
    <row r="156" spans="2:63" s="12" customFormat="1" ht="22.95" customHeight="1">
      <c r="B156" s="167"/>
      <c r="C156" s="168"/>
      <c r="D156" s="169" t="s">
        <v>72</v>
      </c>
      <c r="E156" s="181" t="s">
        <v>167</v>
      </c>
      <c r="F156" s="181" t="s">
        <v>168</v>
      </c>
      <c r="G156" s="168"/>
      <c r="H156" s="168"/>
      <c r="I156" s="171"/>
      <c r="J156" s="182">
        <f>BK156</f>
        <v>0</v>
      </c>
      <c r="K156" s="168"/>
      <c r="L156" s="173"/>
      <c r="M156" s="174"/>
      <c r="N156" s="175"/>
      <c r="O156" s="175"/>
      <c r="P156" s="176">
        <f>SUM(P157:P163)</f>
        <v>0</v>
      </c>
      <c r="Q156" s="175"/>
      <c r="R156" s="176">
        <f>SUM(R157:R163)</f>
        <v>0</v>
      </c>
      <c r="S156" s="175"/>
      <c r="T156" s="177">
        <f>SUM(T157:T163)</f>
        <v>0</v>
      </c>
      <c r="AR156" s="178" t="s">
        <v>81</v>
      </c>
      <c r="AT156" s="179" t="s">
        <v>72</v>
      </c>
      <c r="AU156" s="179" t="s">
        <v>81</v>
      </c>
      <c r="AY156" s="178" t="s">
        <v>120</v>
      </c>
      <c r="BK156" s="180">
        <f>SUM(BK157:BK163)</f>
        <v>0</v>
      </c>
    </row>
    <row r="157" spans="1:65" s="2" customFormat="1" ht="24.15" customHeight="1">
      <c r="A157" s="34"/>
      <c r="B157" s="35"/>
      <c r="C157" s="183" t="s">
        <v>169</v>
      </c>
      <c r="D157" s="183" t="s">
        <v>123</v>
      </c>
      <c r="E157" s="184" t="s">
        <v>170</v>
      </c>
      <c r="F157" s="185" t="s">
        <v>171</v>
      </c>
      <c r="G157" s="186" t="s">
        <v>172</v>
      </c>
      <c r="H157" s="187">
        <v>0.259</v>
      </c>
      <c r="I157" s="188"/>
      <c r="J157" s="189">
        <f>ROUND(I157*H157,2)</f>
        <v>0</v>
      </c>
      <c r="K157" s="190"/>
      <c r="L157" s="39"/>
      <c r="M157" s="191" t="s">
        <v>1</v>
      </c>
      <c r="N157" s="192" t="s">
        <v>39</v>
      </c>
      <c r="O157" s="71"/>
      <c r="P157" s="193">
        <f>O157*H157</f>
        <v>0</v>
      </c>
      <c r="Q157" s="193">
        <v>0</v>
      </c>
      <c r="R157" s="193">
        <f>Q157*H157</f>
        <v>0</v>
      </c>
      <c r="S157" s="193">
        <v>0</v>
      </c>
      <c r="T157" s="194">
        <f>S157*H157</f>
        <v>0</v>
      </c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R157" s="195" t="s">
        <v>127</v>
      </c>
      <c r="AT157" s="195" t="s">
        <v>123</v>
      </c>
      <c r="AU157" s="195" t="s">
        <v>128</v>
      </c>
      <c r="AY157" s="17" t="s">
        <v>120</v>
      </c>
      <c r="BE157" s="196">
        <f>IF(N157="základní",J157,0)</f>
        <v>0</v>
      </c>
      <c r="BF157" s="196">
        <f>IF(N157="snížená",J157,0)</f>
        <v>0</v>
      </c>
      <c r="BG157" s="196">
        <f>IF(N157="zákl. přenesená",J157,0)</f>
        <v>0</v>
      </c>
      <c r="BH157" s="196">
        <f>IF(N157="sníž. přenesená",J157,0)</f>
        <v>0</v>
      </c>
      <c r="BI157" s="196">
        <f>IF(N157="nulová",J157,0)</f>
        <v>0</v>
      </c>
      <c r="BJ157" s="17" t="s">
        <v>128</v>
      </c>
      <c r="BK157" s="196">
        <f>ROUND(I157*H157,2)</f>
        <v>0</v>
      </c>
      <c r="BL157" s="17" t="s">
        <v>127</v>
      </c>
      <c r="BM157" s="195" t="s">
        <v>173</v>
      </c>
    </row>
    <row r="158" spans="1:65" s="2" customFormat="1" ht="33" customHeight="1">
      <c r="A158" s="34"/>
      <c r="B158" s="35"/>
      <c r="C158" s="183" t="s">
        <v>174</v>
      </c>
      <c r="D158" s="183" t="s">
        <v>123</v>
      </c>
      <c r="E158" s="184" t="s">
        <v>175</v>
      </c>
      <c r="F158" s="185" t="s">
        <v>176</v>
      </c>
      <c r="G158" s="186" t="s">
        <v>172</v>
      </c>
      <c r="H158" s="187">
        <v>0.518</v>
      </c>
      <c r="I158" s="188"/>
      <c r="J158" s="189">
        <f>ROUND(I158*H158,2)</f>
        <v>0</v>
      </c>
      <c r="K158" s="190"/>
      <c r="L158" s="39"/>
      <c r="M158" s="191" t="s">
        <v>1</v>
      </c>
      <c r="N158" s="192" t="s">
        <v>39</v>
      </c>
      <c r="O158" s="71"/>
      <c r="P158" s="193">
        <f>O158*H158</f>
        <v>0</v>
      </c>
      <c r="Q158" s="193">
        <v>0</v>
      </c>
      <c r="R158" s="193">
        <f>Q158*H158</f>
        <v>0</v>
      </c>
      <c r="S158" s="193">
        <v>0</v>
      </c>
      <c r="T158" s="194">
        <f>S158*H158</f>
        <v>0</v>
      </c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R158" s="195" t="s">
        <v>127</v>
      </c>
      <c r="AT158" s="195" t="s">
        <v>123</v>
      </c>
      <c r="AU158" s="195" t="s">
        <v>128</v>
      </c>
      <c r="AY158" s="17" t="s">
        <v>120</v>
      </c>
      <c r="BE158" s="196">
        <f>IF(N158="základní",J158,0)</f>
        <v>0</v>
      </c>
      <c r="BF158" s="196">
        <f>IF(N158="snížená",J158,0)</f>
        <v>0</v>
      </c>
      <c r="BG158" s="196">
        <f>IF(N158="zákl. přenesená",J158,0)</f>
        <v>0</v>
      </c>
      <c r="BH158" s="196">
        <f>IF(N158="sníž. přenesená",J158,0)</f>
        <v>0</v>
      </c>
      <c r="BI158" s="196">
        <f>IF(N158="nulová",J158,0)</f>
        <v>0</v>
      </c>
      <c r="BJ158" s="17" t="s">
        <v>128</v>
      </c>
      <c r="BK158" s="196">
        <f>ROUND(I158*H158,2)</f>
        <v>0</v>
      </c>
      <c r="BL158" s="17" t="s">
        <v>127</v>
      </c>
      <c r="BM158" s="195" t="s">
        <v>177</v>
      </c>
    </row>
    <row r="159" spans="2:51" s="14" customFormat="1" ht="12">
      <c r="B159" s="208"/>
      <c r="C159" s="209"/>
      <c r="D159" s="199" t="s">
        <v>141</v>
      </c>
      <c r="E159" s="209"/>
      <c r="F159" s="211" t="s">
        <v>178</v>
      </c>
      <c r="G159" s="209"/>
      <c r="H159" s="212">
        <v>0.518</v>
      </c>
      <c r="I159" s="213"/>
      <c r="J159" s="209"/>
      <c r="K159" s="209"/>
      <c r="L159" s="214"/>
      <c r="M159" s="215"/>
      <c r="N159" s="216"/>
      <c r="O159" s="216"/>
      <c r="P159" s="216"/>
      <c r="Q159" s="216"/>
      <c r="R159" s="216"/>
      <c r="S159" s="216"/>
      <c r="T159" s="217"/>
      <c r="AT159" s="218" t="s">
        <v>141</v>
      </c>
      <c r="AU159" s="218" t="s">
        <v>128</v>
      </c>
      <c r="AV159" s="14" t="s">
        <v>128</v>
      </c>
      <c r="AW159" s="14" t="s">
        <v>4</v>
      </c>
      <c r="AX159" s="14" t="s">
        <v>81</v>
      </c>
      <c r="AY159" s="218" t="s">
        <v>120</v>
      </c>
    </row>
    <row r="160" spans="1:65" s="2" customFormat="1" ht="24.15" customHeight="1">
      <c r="A160" s="34"/>
      <c r="B160" s="35"/>
      <c r="C160" s="183" t="s">
        <v>134</v>
      </c>
      <c r="D160" s="183" t="s">
        <v>123</v>
      </c>
      <c r="E160" s="184" t="s">
        <v>179</v>
      </c>
      <c r="F160" s="185" t="s">
        <v>180</v>
      </c>
      <c r="G160" s="186" t="s">
        <v>172</v>
      </c>
      <c r="H160" s="187">
        <v>0.259</v>
      </c>
      <c r="I160" s="188"/>
      <c r="J160" s="189">
        <f>ROUND(I160*H160,2)</f>
        <v>0</v>
      </c>
      <c r="K160" s="190"/>
      <c r="L160" s="39"/>
      <c r="M160" s="191" t="s">
        <v>1</v>
      </c>
      <c r="N160" s="192" t="s">
        <v>39</v>
      </c>
      <c r="O160" s="71"/>
      <c r="P160" s="193">
        <f>O160*H160</f>
        <v>0</v>
      </c>
      <c r="Q160" s="193">
        <v>0</v>
      </c>
      <c r="R160" s="193">
        <f>Q160*H160</f>
        <v>0</v>
      </c>
      <c r="S160" s="193">
        <v>0</v>
      </c>
      <c r="T160" s="194">
        <f>S160*H160</f>
        <v>0</v>
      </c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R160" s="195" t="s">
        <v>127</v>
      </c>
      <c r="AT160" s="195" t="s">
        <v>123</v>
      </c>
      <c r="AU160" s="195" t="s">
        <v>128</v>
      </c>
      <c r="AY160" s="17" t="s">
        <v>120</v>
      </c>
      <c r="BE160" s="196">
        <f>IF(N160="základní",J160,0)</f>
        <v>0</v>
      </c>
      <c r="BF160" s="196">
        <f>IF(N160="snížená",J160,0)</f>
        <v>0</v>
      </c>
      <c r="BG160" s="196">
        <f>IF(N160="zákl. přenesená",J160,0)</f>
        <v>0</v>
      </c>
      <c r="BH160" s="196">
        <f>IF(N160="sníž. přenesená",J160,0)</f>
        <v>0</v>
      </c>
      <c r="BI160" s="196">
        <f>IF(N160="nulová",J160,0)</f>
        <v>0</v>
      </c>
      <c r="BJ160" s="17" t="s">
        <v>128</v>
      </c>
      <c r="BK160" s="196">
        <f>ROUND(I160*H160,2)</f>
        <v>0</v>
      </c>
      <c r="BL160" s="17" t="s">
        <v>127</v>
      </c>
      <c r="BM160" s="195" t="s">
        <v>181</v>
      </c>
    </row>
    <row r="161" spans="1:65" s="2" customFormat="1" ht="24.15" customHeight="1">
      <c r="A161" s="34"/>
      <c r="B161" s="35"/>
      <c r="C161" s="183" t="s">
        <v>182</v>
      </c>
      <c r="D161" s="183" t="s">
        <v>123</v>
      </c>
      <c r="E161" s="184" t="s">
        <v>183</v>
      </c>
      <c r="F161" s="185" t="s">
        <v>184</v>
      </c>
      <c r="G161" s="186" t="s">
        <v>172</v>
      </c>
      <c r="H161" s="187">
        <v>4.921</v>
      </c>
      <c r="I161" s="188"/>
      <c r="J161" s="189">
        <f>ROUND(I161*H161,2)</f>
        <v>0</v>
      </c>
      <c r="K161" s="190"/>
      <c r="L161" s="39"/>
      <c r="M161" s="191" t="s">
        <v>1</v>
      </c>
      <c r="N161" s="192" t="s">
        <v>39</v>
      </c>
      <c r="O161" s="71"/>
      <c r="P161" s="193">
        <f>O161*H161</f>
        <v>0</v>
      </c>
      <c r="Q161" s="193">
        <v>0</v>
      </c>
      <c r="R161" s="193">
        <f>Q161*H161</f>
        <v>0</v>
      </c>
      <c r="S161" s="193">
        <v>0</v>
      </c>
      <c r="T161" s="194">
        <f>S161*H161</f>
        <v>0</v>
      </c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R161" s="195" t="s">
        <v>127</v>
      </c>
      <c r="AT161" s="195" t="s">
        <v>123</v>
      </c>
      <c r="AU161" s="195" t="s">
        <v>128</v>
      </c>
      <c r="AY161" s="17" t="s">
        <v>120</v>
      </c>
      <c r="BE161" s="196">
        <f>IF(N161="základní",J161,0)</f>
        <v>0</v>
      </c>
      <c r="BF161" s="196">
        <f>IF(N161="snížená",J161,0)</f>
        <v>0</v>
      </c>
      <c r="BG161" s="196">
        <f>IF(N161="zákl. přenesená",J161,0)</f>
        <v>0</v>
      </c>
      <c r="BH161" s="196">
        <f>IF(N161="sníž. přenesená",J161,0)</f>
        <v>0</v>
      </c>
      <c r="BI161" s="196">
        <f>IF(N161="nulová",J161,0)</f>
        <v>0</v>
      </c>
      <c r="BJ161" s="17" t="s">
        <v>128</v>
      </c>
      <c r="BK161" s="196">
        <f>ROUND(I161*H161,2)</f>
        <v>0</v>
      </c>
      <c r="BL161" s="17" t="s">
        <v>127</v>
      </c>
      <c r="BM161" s="195" t="s">
        <v>185</v>
      </c>
    </row>
    <row r="162" spans="2:51" s="14" customFormat="1" ht="12">
      <c r="B162" s="208"/>
      <c r="C162" s="209"/>
      <c r="D162" s="199" t="s">
        <v>141</v>
      </c>
      <c r="E162" s="209"/>
      <c r="F162" s="211" t="s">
        <v>186</v>
      </c>
      <c r="G162" s="209"/>
      <c r="H162" s="212">
        <v>4.921</v>
      </c>
      <c r="I162" s="213"/>
      <c r="J162" s="209"/>
      <c r="K162" s="209"/>
      <c r="L162" s="214"/>
      <c r="M162" s="215"/>
      <c r="N162" s="216"/>
      <c r="O162" s="216"/>
      <c r="P162" s="216"/>
      <c r="Q162" s="216"/>
      <c r="R162" s="216"/>
      <c r="S162" s="216"/>
      <c r="T162" s="217"/>
      <c r="AT162" s="218" t="s">
        <v>141</v>
      </c>
      <c r="AU162" s="218" t="s">
        <v>128</v>
      </c>
      <c r="AV162" s="14" t="s">
        <v>128</v>
      </c>
      <c r="AW162" s="14" t="s">
        <v>4</v>
      </c>
      <c r="AX162" s="14" t="s">
        <v>81</v>
      </c>
      <c r="AY162" s="218" t="s">
        <v>120</v>
      </c>
    </row>
    <row r="163" spans="1:65" s="2" customFormat="1" ht="33" customHeight="1">
      <c r="A163" s="34"/>
      <c r="B163" s="35"/>
      <c r="C163" s="183" t="s">
        <v>187</v>
      </c>
      <c r="D163" s="183" t="s">
        <v>123</v>
      </c>
      <c r="E163" s="184" t="s">
        <v>188</v>
      </c>
      <c r="F163" s="185" t="s">
        <v>189</v>
      </c>
      <c r="G163" s="186" t="s">
        <v>172</v>
      </c>
      <c r="H163" s="187">
        <v>0.259</v>
      </c>
      <c r="I163" s="188"/>
      <c r="J163" s="189">
        <f>ROUND(I163*H163,2)</f>
        <v>0</v>
      </c>
      <c r="K163" s="190"/>
      <c r="L163" s="39"/>
      <c r="M163" s="191" t="s">
        <v>1</v>
      </c>
      <c r="N163" s="192" t="s">
        <v>39</v>
      </c>
      <c r="O163" s="71"/>
      <c r="P163" s="193">
        <f>O163*H163</f>
        <v>0</v>
      </c>
      <c r="Q163" s="193">
        <v>0</v>
      </c>
      <c r="R163" s="193">
        <f>Q163*H163</f>
        <v>0</v>
      </c>
      <c r="S163" s="193">
        <v>0</v>
      </c>
      <c r="T163" s="194">
        <f>S163*H163</f>
        <v>0</v>
      </c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R163" s="195" t="s">
        <v>127</v>
      </c>
      <c r="AT163" s="195" t="s">
        <v>123</v>
      </c>
      <c r="AU163" s="195" t="s">
        <v>128</v>
      </c>
      <c r="AY163" s="17" t="s">
        <v>120</v>
      </c>
      <c r="BE163" s="196">
        <f>IF(N163="základní",J163,0)</f>
        <v>0</v>
      </c>
      <c r="BF163" s="196">
        <f>IF(N163="snížená",J163,0)</f>
        <v>0</v>
      </c>
      <c r="BG163" s="196">
        <f>IF(N163="zákl. přenesená",J163,0)</f>
        <v>0</v>
      </c>
      <c r="BH163" s="196">
        <f>IF(N163="sníž. přenesená",J163,0)</f>
        <v>0</v>
      </c>
      <c r="BI163" s="196">
        <f>IF(N163="nulová",J163,0)</f>
        <v>0</v>
      </c>
      <c r="BJ163" s="17" t="s">
        <v>128</v>
      </c>
      <c r="BK163" s="196">
        <f>ROUND(I163*H163,2)</f>
        <v>0</v>
      </c>
      <c r="BL163" s="17" t="s">
        <v>127</v>
      </c>
      <c r="BM163" s="195" t="s">
        <v>190</v>
      </c>
    </row>
    <row r="164" spans="2:63" s="12" customFormat="1" ht="22.95" customHeight="1">
      <c r="B164" s="167"/>
      <c r="C164" s="168"/>
      <c r="D164" s="169" t="s">
        <v>72</v>
      </c>
      <c r="E164" s="181" t="s">
        <v>191</v>
      </c>
      <c r="F164" s="181" t="s">
        <v>192</v>
      </c>
      <c r="G164" s="168"/>
      <c r="H164" s="168"/>
      <c r="I164" s="171"/>
      <c r="J164" s="182">
        <f>BK164</f>
        <v>0</v>
      </c>
      <c r="K164" s="168"/>
      <c r="L164" s="173"/>
      <c r="M164" s="174"/>
      <c r="N164" s="175"/>
      <c r="O164" s="175"/>
      <c r="P164" s="176">
        <f>SUM(P165:P166)</f>
        <v>0</v>
      </c>
      <c r="Q164" s="175"/>
      <c r="R164" s="176">
        <f>SUM(R165:R166)</f>
        <v>0</v>
      </c>
      <c r="S164" s="175"/>
      <c r="T164" s="177">
        <f>SUM(T165:T166)</f>
        <v>0</v>
      </c>
      <c r="AR164" s="178" t="s">
        <v>81</v>
      </c>
      <c r="AT164" s="179" t="s">
        <v>72</v>
      </c>
      <c r="AU164" s="179" t="s">
        <v>81</v>
      </c>
      <c r="AY164" s="178" t="s">
        <v>120</v>
      </c>
      <c r="BK164" s="180">
        <f>SUM(BK165:BK166)</f>
        <v>0</v>
      </c>
    </row>
    <row r="165" spans="1:65" s="2" customFormat="1" ht="16.5" customHeight="1">
      <c r="A165" s="34"/>
      <c r="B165" s="35"/>
      <c r="C165" s="183" t="s">
        <v>193</v>
      </c>
      <c r="D165" s="183" t="s">
        <v>123</v>
      </c>
      <c r="E165" s="184" t="s">
        <v>194</v>
      </c>
      <c r="F165" s="185" t="s">
        <v>195</v>
      </c>
      <c r="G165" s="186" t="s">
        <v>172</v>
      </c>
      <c r="H165" s="187">
        <v>0.094</v>
      </c>
      <c r="I165" s="188"/>
      <c r="J165" s="189">
        <f>ROUND(I165*H165,2)</f>
        <v>0</v>
      </c>
      <c r="K165" s="190"/>
      <c r="L165" s="39"/>
      <c r="M165" s="191" t="s">
        <v>1</v>
      </c>
      <c r="N165" s="192" t="s">
        <v>39</v>
      </c>
      <c r="O165" s="71"/>
      <c r="P165" s="193">
        <f>O165*H165</f>
        <v>0</v>
      </c>
      <c r="Q165" s="193">
        <v>0</v>
      </c>
      <c r="R165" s="193">
        <f>Q165*H165</f>
        <v>0</v>
      </c>
      <c r="S165" s="193">
        <v>0</v>
      </c>
      <c r="T165" s="194">
        <f>S165*H165</f>
        <v>0</v>
      </c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R165" s="195" t="s">
        <v>127</v>
      </c>
      <c r="AT165" s="195" t="s">
        <v>123</v>
      </c>
      <c r="AU165" s="195" t="s">
        <v>128</v>
      </c>
      <c r="AY165" s="17" t="s">
        <v>120</v>
      </c>
      <c r="BE165" s="196">
        <f>IF(N165="základní",J165,0)</f>
        <v>0</v>
      </c>
      <c r="BF165" s="196">
        <f>IF(N165="snížená",J165,0)</f>
        <v>0</v>
      </c>
      <c r="BG165" s="196">
        <f>IF(N165="zákl. přenesená",J165,0)</f>
        <v>0</v>
      </c>
      <c r="BH165" s="196">
        <f>IF(N165="sníž. přenesená",J165,0)</f>
        <v>0</v>
      </c>
      <c r="BI165" s="196">
        <f>IF(N165="nulová",J165,0)</f>
        <v>0</v>
      </c>
      <c r="BJ165" s="17" t="s">
        <v>128</v>
      </c>
      <c r="BK165" s="196">
        <f>ROUND(I165*H165,2)</f>
        <v>0</v>
      </c>
      <c r="BL165" s="17" t="s">
        <v>127</v>
      </c>
      <c r="BM165" s="195" t="s">
        <v>196</v>
      </c>
    </row>
    <row r="166" spans="1:65" s="2" customFormat="1" ht="24.15" customHeight="1">
      <c r="A166" s="34"/>
      <c r="B166" s="35"/>
      <c r="C166" s="183" t="s">
        <v>197</v>
      </c>
      <c r="D166" s="183" t="s">
        <v>123</v>
      </c>
      <c r="E166" s="184" t="s">
        <v>198</v>
      </c>
      <c r="F166" s="185" t="s">
        <v>199</v>
      </c>
      <c r="G166" s="186" t="s">
        <v>172</v>
      </c>
      <c r="H166" s="187">
        <v>0.094</v>
      </c>
      <c r="I166" s="188"/>
      <c r="J166" s="189">
        <f>ROUND(I166*H166,2)</f>
        <v>0</v>
      </c>
      <c r="K166" s="190"/>
      <c r="L166" s="39"/>
      <c r="M166" s="191" t="s">
        <v>1</v>
      </c>
      <c r="N166" s="192" t="s">
        <v>39</v>
      </c>
      <c r="O166" s="71"/>
      <c r="P166" s="193">
        <f>O166*H166</f>
        <v>0</v>
      </c>
      <c r="Q166" s="193">
        <v>0</v>
      </c>
      <c r="R166" s="193">
        <f>Q166*H166</f>
        <v>0</v>
      </c>
      <c r="S166" s="193">
        <v>0</v>
      </c>
      <c r="T166" s="194">
        <f>S166*H166</f>
        <v>0</v>
      </c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R166" s="195" t="s">
        <v>127</v>
      </c>
      <c r="AT166" s="195" t="s">
        <v>123</v>
      </c>
      <c r="AU166" s="195" t="s">
        <v>128</v>
      </c>
      <c r="AY166" s="17" t="s">
        <v>120</v>
      </c>
      <c r="BE166" s="196">
        <f>IF(N166="základní",J166,0)</f>
        <v>0</v>
      </c>
      <c r="BF166" s="196">
        <f>IF(N166="snížená",J166,0)</f>
        <v>0</v>
      </c>
      <c r="BG166" s="196">
        <f>IF(N166="zákl. přenesená",J166,0)</f>
        <v>0</v>
      </c>
      <c r="BH166" s="196">
        <f>IF(N166="sníž. přenesená",J166,0)</f>
        <v>0</v>
      </c>
      <c r="BI166" s="196">
        <f>IF(N166="nulová",J166,0)</f>
        <v>0</v>
      </c>
      <c r="BJ166" s="17" t="s">
        <v>128</v>
      </c>
      <c r="BK166" s="196">
        <f>ROUND(I166*H166,2)</f>
        <v>0</v>
      </c>
      <c r="BL166" s="17" t="s">
        <v>127</v>
      </c>
      <c r="BM166" s="195" t="s">
        <v>200</v>
      </c>
    </row>
    <row r="167" spans="2:63" s="12" customFormat="1" ht="25.95" customHeight="1">
      <c r="B167" s="167"/>
      <c r="C167" s="168"/>
      <c r="D167" s="169" t="s">
        <v>72</v>
      </c>
      <c r="E167" s="170" t="s">
        <v>201</v>
      </c>
      <c r="F167" s="170" t="s">
        <v>202</v>
      </c>
      <c r="G167" s="168"/>
      <c r="H167" s="168"/>
      <c r="I167" s="171"/>
      <c r="J167" s="172">
        <f>BK167</f>
        <v>0</v>
      </c>
      <c r="K167" s="168"/>
      <c r="L167" s="173"/>
      <c r="M167" s="174"/>
      <c r="N167" s="175"/>
      <c r="O167" s="175"/>
      <c r="P167" s="176">
        <f>P168+P177+P199+P206+P217</f>
        <v>0</v>
      </c>
      <c r="Q167" s="175"/>
      <c r="R167" s="176">
        <f>R168+R177+R199+R206+R217</f>
        <v>0.27317216</v>
      </c>
      <c r="S167" s="175"/>
      <c r="T167" s="177">
        <f>T168+T177+T199+T206+T217</f>
        <v>0.15363956</v>
      </c>
      <c r="AR167" s="178" t="s">
        <v>128</v>
      </c>
      <c r="AT167" s="179" t="s">
        <v>72</v>
      </c>
      <c r="AU167" s="179" t="s">
        <v>73</v>
      </c>
      <c r="AY167" s="178" t="s">
        <v>120</v>
      </c>
      <c r="BK167" s="180">
        <f>BK168+BK177+BK199+BK206+BK217</f>
        <v>0</v>
      </c>
    </row>
    <row r="168" spans="2:63" s="12" customFormat="1" ht="22.95" customHeight="1">
      <c r="B168" s="167"/>
      <c r="C168" s="168"/>
      <c r="D168" s="169" t="s">
        <v>72</v>
      </c>
      <c r="E168" s="181" t="s">
        <v>203</v>
      </c>
      <c r="F168" s="181" t="s">
        <v>204</v>
      </c>
      <c r="G168" s="168"/>
      <c r="H168" s="168"/>
      <c r="I168" s="171"/>
      <c r="J168" s="182">
        <f>BK168</f>
        <v>0</v>
      </c>
      <c r="K168" s="168"/>
      <c r="L168" s="173"/>
      <c r="M168" s="174"/>
      <c r="N168" s="175"/>
      <c r="O168" s="175"/>
      <c r="P168" s="176">
        <f>SUM(P169:P176)</f>
        <v>0</v>
      </c>
      <c r="Q168" s="175"/>
      <c r="R168" s="176">
        <f>SUM(R169:R176)</f>
        <v>0.00231</v>
      </c>
      <c r="S168" s="175"/>
      <c r="T168" s="177">
        <f>SUM(T169:T176)</f>
        <v>0</v>
      </c>
      <c r="AR168" s="178" t="s">
        <v>128</v>
      </c>
      <c r="AT168" s="179" t="s">
        <v>72</v>
      </c>
      <c r="AU168" s="179" t="s">
        <v>81</v>
      </c>
      <c r="AY168" s="178" t="s">
        <v>120</v>
      </c>
      <c r="BK168" s="180">
        <f>SUM(BK169:BK176)</f>
        <v>0</v>
      </c>
    </row>
    <row r="169" spans="1:65" s="2" customFormat="1" ht="16.5" customHeight="1">
      <c r="A169" s="34"/>
      <c r="B169" s="35"/>
      <c r="C169" s="183" t="s">
        <v>205</v>
      </c>
      <c r="D169" s="183" t="s">
        <v>123</v>
      </c>
      <c r="E169" s="184" t="s">
        <v>206</v>
      </c>
      <c r="F169" s="185" t="s">
        <v>207</v>
      </c>
      <c r="G169" s="186" t="s">
        <v>126</v>
      </c>
      <c r="H169" s="187">
        <v>1</v>
      </c>
      <c r="I169" s="188"/>
      <c r="J169" s="189">
        <f>ROUND(I169*H169,2)</f>
        <v>0</v>
      </c>
      <c r="K169" s="190"/>
      <c r="L169" s="39"/>
      <c r="M169" s="191" t="s">
        <v>1</v>
      </c>
      <c r="N169" s="192" t="s">
        <v>39</v>
      </c>
      <c r="O169" s="71"/>
      <c r="P169" s="193">
        <f>O169*H169</f>
        <v>0</v>
      </c>
      <c r="Q169" s="193">
        <v>0.00089</v>
      </c>
      <c r="R169" s="193">
        <f>Q169*H169</f>
        <v>0.00089</v>
      </c>
      <c r="S169" s="193">
        <v>0</v>
      </c>
      <c r="T169" s="194">
        <f>S169*H169</f>
        <v>0</v>
      </c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R169" s="195" t="s">
        <v>208</v>
      </c>
      <c r="AT169" s="195" t="s">
        <v>123</v>
      </c>
      <c r="AU169" s="195" t="s">
        <v>128</v>
      </c>
      <c r="AY169" s="17" t="s">
        <v>120</v>
      </c>
      <c r="BE169" s="196">
        <f>IF(N169="základní",J169,0)</f>
        <v>0</v>
      </c>
      <c r="BF169" s="196">
        <f>IF(N169="snížená",J169,0)</f>
        <v>0</v>
      </c>
      <c r="BG169" s="196">
        <f>IF(N169="zákl. přenesená",J169,0)</f>
        <v>0</v>
      </c>
      <c r="BH169" s="196">
        <f>IF(N169="sníž. přenesená",J169,0)</f>
        <v>0</v>
      </c>
      <c r="BI169" s="196">
        <f>IF(N169="nulová",J169,0)</f>
        <v>0</v>
      </c>
      <c r="BJ169" s="17" t="s">
        <v>128</v>
      </c>
      <c r="BK169" s="196">
        <f>ROUND(I169*H169,2)</f>
        <v>0</v>
      </c>
      <c r="BL169" s="17" t="s">
        <v>208</v>
      </c>
      <c r="BM169" s="195" t="s">
        <v>209</v>
      </c>
    </row>
    <row r="170" spans="1:65" s="2" customFormat="1" ht="16.5" customHeight="1">
      <c r="A170" s="34"/>
      <c r="B170" s="35"/>
      <c r="C170" s="183" t="s">
        <v>8</v>
      </c>
      <c r="D170" s="183" t="s">
        <v>123</v>
      </c>
      <c r="E170" s="184" t="s">
        <v>210</v>
      </c>
      <c r="F170" s="185" t="s">
        <v>211</v>
      </c>
      <c r="G170" s="186" t="s">
        <v>163</v>
      </c>
      <c r="H170" s="187">
        <v>2</v>
      </c>
      <c r="I170" s="188"/>
      <c r="J170" s="189">
        <f>ROUND(I170*H170,2)</f>
        <v>0</v>
      </c>
      <c r="K170" s="190"/>
      <c r="L170" s="39"/>
      <c r="M170" s="191" t="s">
        <v>1</v>
      </c>
      <c r="N170" s="192" t="s">
        <v>39</v>
      </c>
      <c r="O170" s="71"/>
      <c r="P170" s="193">
        <f>O170*H170</f>
        <v>0</v>
      </c>
      <c r="Q170" s="193">
        <v>0.00071</v>
      </c>
      <c r="R170" s="193">
        <f>Q170*H170</f>
        <v>0.00142</v>
      </c>
      <c r="S170" s="193">
        <v>0</v>
      </c>
      <c r="T170" s="194">
        <f>S170*H170</f>
        <v>0</v>
      </c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R170" s="195" t="s">
        <v>208</v>
      </c>
      <c r="AT170" s="195" t="s">
        <v>123</v>
      </c>
      <c r="AU170" s="195" t="s">
        <v>128</v>
      </c>
      <c r="AY170" s="17" t="s">
        <v>120</v>
      </c>
      <c r="BE170" s="196">
        <f>IF(N170="základní",J170,0)</f>
        <v>0</v>
      </c>
      <c r="BF170" s="196">
        <f>IF(N170="snížená",J170,0)</f>
        <v>0</v>
      </c>
      <c r="BG170" s="196">
        <f>IF(N170="zákl. přenesená",J170,0)</f>
        <v>0</v>
      </c>
      <c r="BH170" s="196">
        <f>IF(N170="sníž. přenesená",J170,0)</f>
        <v>0</v>
      </c>
      <c r="BI170" s="196">
        <f>IF(N170="nulová",J170,0)</f>
        <v>0</v>
      </c>
      <c r="BJ170" s="17" t="s">
        <v>128</v>
      </c>
      <c r="BK170" s="196">
        <f>ROUND(I170*H170,2)</f>
        <v>0</v>
      </c>
      <c r="BL170" s="17" t="s">
        <v>208</v>
      </c>
      <c r="BM170" s="195" t="s">
        <v>212</v>
      </c>
    </row>
    <row r="171" spans="2:51" s="13" customFormat="1" ht="12">
      <c r="B171" s="197"/>
      <c r="C171" s="198"/>
      <c r="D171" s="199" t="s">
        <v>141</v>
      </c>
      <c r="E171" s="200" t="s">
        <v>1</v>
      </c>
      <c r="F171" s="201" t="s">
        <v>165</v>
      </c>
      <c r="G171" s="198"/>
      <c r="H171" s="200" t="s">
        <v>1</v>
      </c>
      <c r="I171" s="202"/>
      <c r="J171" s="198"/>
      <c r="K171" s="198"/>
      <c r="L171" s="203"/>
      <c r="M171" s="204"/>
      <c r="N171" s="205"/>
      <c r="O171" s="205"/>
      <c r="P171" s="205"/>
      <c r="Q171" s="205"/>
      <c r="R171" s="205"/>
      <c r="S171" s="205"/>
      <c r="T171" s="206"/>
      <c r="AT171" s="207" t="s">
        <v>141</v>
      </c>
      <c r="AU171" s="207" t="s">
        <v>128</v>
      </c>
      <c r="AV171" s="13" t="s">
        <v>81</v>
      </c>
      <c r="AW171" s="13" t="s">
        <v>31</v>
      </c>
      <c r="AX171" s="13" t="s">
        <v>73</v>
      </c>
      <c r="AY171" s="207" t="s">
        <v>120</v>
      </c>
    </row>
    <row r="172" spans="2:51" s="14" customFormat="1" ht="12">
      <c r="B172" s="208"/>
      <c r="C172" s="209"/>
      <c r="D172" s="199" t="s">
        <v>141</v>
      </c>
      <c r="E172" s="210" t="s">
        <v>1</v>
      </c>
      <c r="F172" s="211" t="s">
        <v>128</v>
      </c>
      <c r="G172" s="209"/>
      <c r="H172" s="212">
        <v>2</v>
      </c>
      <c r="I172" s="213"/>
      <c r="J172" s="209"/>
      <c r="K172" s="209"/>
      <c r="L172" s="214"/>
      <c r="M172" s="215"/>
      <c r="N172" s="216"/>
      <c r="O172" s="216"/>
      <c r="P172" s="216"/>
      <c r="Q172" s="216"/>
      <c r="R172" s="216"/>
      <c r="S172" s="216"/>
      <c r="T172" s="217"/>
      <c r="AT172" s="218" t="s">
        <v>141</v>
      </c>
      <c r="AU172" s="218" t="s">
        <v>128</v>
      </c>
      <c r="AV172" s="14" t="s">
        <v>128</v>
      </c>
      <c r="AW172" s="14" t="s">
        <v>31</v>
      </c>
      <c r="AX172" s="14" t="s">
        <v>81</v>
      </c>
      <c r="AY172" s="218" t="s">
        <v>120</v>
      </c>
    </row>
    <row r="173" spans="1:65" s="2" customFormat="1" ht="24.15" customHeight="1">
      <c r="A173" s="34"/>
      <c r="B173" s="35"/>
      <c r="C173" s="183" t="s">
        <v>208</v>
      </c>
      <c r="D173" s="183" t="s">
        <v>123</v>
      </c>
      <c r="E173" s="184" t="s">
        <v>213</v>
      </c>
      <c r="F173" s="185" t="s">
        <v>214</v>
      </c>
      <c r="G173" s="186" t="s">
        <v>126</v>
      </c>
      <c r="H173" s="187">
        <v>1</v>
      </c>
      <c r="I173" s="188"/>
      <c r="J173" s="189">
        <f>ROUND(I173*H173,2)</f>
        <v>0</v>
      </c>
      <c r="K173" s="190"/>
      <c r="L173" s="39"/>
      <c r="M173" s="191" t="s">
        <v>1</v>
      </c>
      <c r="N173" s="192" t="s">
        <v>39</v>
      </c>
      <c r="O173" s="71"/>
      <c r="P173" s="193">
        <f>O173*H173</f>
        <v>0</v>
      </c>
      <c r="Q173" s="193">
        <v>0</v>
      </c>
      <c r="R173" s="193">
        <f>Q173*H173</f>
        <v>0</v>
      </c>
      <c r="S173" s="193">
        <v>0</v>
      </c>
      <c r="T173" s="194">
        <f>S173*H173</f>
        <v>0</v>
      </c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R173" s="195" t="s">
        <v>208</v>
      </c>
      <c r="AT173" s="195" t="s">
        <v>123</v>
      </c>
      <c r="AU173" s="195" t="s">
        <v>128</v>
      </c>
      <c r="AY173" s="17" t="s">
        <v>120</v>
      </c>
      <c r="BE173" s="196">
        <f>IF(N173="základní",J173,0)</f>
        <v>0</v>
      </c>
      <c r="BF173" s="196">
        <f>IF(N173="snížená",J173,0)</f>
        <v>0</v>
      </c>
      <c r="BG173" s="196">
        <f>IF(N173="zákl. přenesená",J173,0)</f>
        <v>0</v>
      </c>
      <c r="BH173" s="196">
        <f>IF(N173="sníž. přenesená",J173,0)</f>
        <v>0</v>
      </c>
      <c r="BI173" s="196">
        <f>IF(N173="nulová",J173,0)</f>
        <v>0</v>
      </c>
      <c r="BJ173" s="17" t="s">
        <v>128</v>
      </c>
      <c r="BK173" s="196">
        <f>ROUND(I173*H173,2)</f>
        <v>0</v>
      </c>
      <c r="BL173" s="17" t="s">
        <v>208</v>
      </c>
      <c r="BM173" s="195" t="s">
        <v>215</v>
      </c>
    </row>
    <row r="174" spans="1:65" s="2" customFormat="1" ht="24.15" customHeight="1">
      <c r="A174" s="34"/>
      <c r="B174" s="35"/>
      <c r="C174" s="183" t="s">
        <v>216</v>
      </c>
      <c r="D174" s="183" t="s">
        <v>123</v>
      </c>
      <c r="E174" s="184" t="s">
        <v>217</v>
      </c>
      <c r="F174" s="185" t="s">
        <v>218</v>
      </c>
      <c r="G174" s="186" t="s">
        <v>172</v>
      </c>
      <c r="H174" s="187">
        <v>0.002</v>
      </c>
      <c r="I174" s="188"/>
      <c r="J174" s="189">
        <f>ROUND(I174*H174,2)</f>
        <v>0</v>
      </c>
      <c r="K174" s="190"/>
      <c r="L174" s="39"/>
      <c r="M174" s="191" t="s">
        <v>1</v>
      </c>
      <c r="N174" s="192" t="s">
        <v>39</v>
      </c>
      <c r="O174" s="71"/>
      <c r="P174" s="193">
        <f>O174*H174</f>
        <v>0</v>
      </c>
      <c r="Q174" s="193">
        <v>0</v>
      </c>
      <c r="R174" s="193">
        <f>Q174*H174</f>
        <v>0</v>
      </c>
      <c r="S174" s="193">
        <v>0</v>
      </c>
      <c r="T174" s="194">
        <f>S174*H174</f>
        <v>0</v>
      </c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  <c r="AR174" s="195" t="s">
        <v>208</v>
      </c>
      <c r="AT174" s="195" t="s">
        <v>123</v>
      </c>
      <c r="AU174" s="195" t="s">
        <v>128</v>
      </c>
      <c r="AY174" s="17" t="s">
        <v>120</v>
      </c>
      <c r="BE174" s="196">
        <f>IF(N174="základní",J174,0)</f>
        <v>0</v>
      </c>
      <c r="BF174" s="196">
        <f>IF(N174="snížená",J174,0)</f>
        <v>0</v>
      </c>
      <c r="BG174" s="196">
        <f>IF(N174="zákl. přenesená",J174,0)</f>
        <v>0</v>
      </c>
      <c r="BH174" s="196">
        <f>IF(N174="sníž. přenesená",J174,0)</f>
        <v>0</v>
      </c>
      <c r="BI174" s="196">
        <f>IF(N174="nulová",J174,0)</f>
        <v>0</v>
      </c>
      <c r="BJ174" s="17" t="s">
        <v>128</v>
      </c>
      <c r="BK174" s="196">
        <f>ROUND(I174*H174,2)</f>
        <v>0</v>
      </c>
      <c r="BL174" s="17" t="s">
        <v>208</v>
      </c>
      <c r="BM174" s="195" t="s">
        <v>219</v>
      </c>
    </row>
    <row r="175" spans="1:65" s="2" customFormat="1" ht="24.15" customHeight="1">
      <c r="A175" s="34"/>
      <c r="B175" s="35"/>
      <c r="C175" s="183" t="s">
        <v>220</v>
      </c>
      <c r="D175" s="183" t="s">
        <v>123</v>
      </c>
      <c r="E175" s="184" t="s">
        <v>221</v>
      </c>
      <c r="F175" s="185" t="s">
        <v>222</v>
      </c>
      <c r="G175" s="186" t="s">
        <v>172</v>
      </c>
      <c r="H175" s="187">
        <v>0.002</v>
      </c>
      <c r="I175" s="188"/>
      <c r="J175" s="189">
        <f>ROUND(I175*H175,2)</f>
        <v>0</v>
      </c>
      <c r="K175" s="190"/>
      <c r="L175" s="39"/>
      <c r="M175" s="191" t="s">
        <v>1</v>
      </c>
      <c r="N175" s="192" t="s">
        <v>39</v>
      </c>
      <c r="O175" s="71"/>
      <c r="P175" s="193">
        <f>O175*H175</f>
        <v>0</v>
      </c>
      <c r="Q175" s="193">
        <v>0</v>
      </c>
      <c r="R175" s="193">
        <f>Q175*H175</f>
        <v>0</v>
      </c>
      <c r="S175" s="193">
        <v>0</v>
      </c>
      <c r="T175" s="194">
        <f>S175*H175</f>
        <v>0</v>
      </c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R175" s="195" t="s">
        <v>208</v>
      </c>
      <c r="AT175" s="195" t="s">
        <v>123</v>
      </c>
      <c r="AU175" s="195" t="s">
        <v>128</v>
      </c>
      <c r="AY175" s="17" t="s">
        <v>120</v>
      </c>
      <c r="BE175" s="196">
        <f>IF(N175="základní",J175,0)</f>
        <v>0</v>
      </c>
      <c r="BF175" s="196">
        <f>IF(N175="snížená",J175,0)</f>
        <v>0</v>
      </c>
      <c r="BG175" s="196">
        <f>IF(N175="zákl. přenesená",J175,0)</f>
        <v>0</v>
      </c>
      <c r="BH175" s="196">
        <f>IF(N175="sníž. přenesená",J175,0)</f>
        <v>0</v>
      </c>
      <c r="BI175" s="196">
        <f>IF(N175="nulová",J175,0)</f>
        <v>0</v>
      </c>
      <c r="BJ175" s="17" t="s">
        <v>128</v>
      </c>
      <c r="BK175" s="196">
        <f>ROUND(I175*H175,2)</f>
        <v>0</v>
      </c>
      <c r="BL175" s="17" t="s">
        <v>208</v>
      </c>
      <c r="BM175" s="195" t="s">
        <v>223</v>
      </c>
    </row>
    <row r="176" spans="1:65" s="2" customFormat="1" ht="24.15" customHeight="1">
      <c r="A176" s="34"/>
      <c r="B176" s="35"/>
      <c r="C176" s="183" t="s">
        <v>224</v>
      </c>
      <c r="D176" s="183" t="s">
        <v>123</v>
      </c>
      <c r="E176" s="184" t="s">
        <v>225</v>
      </c>
      <c r="F176" s="185" t="s">
        <v>226</v>
      </c>
      <c r="G176" s="186" t="s">
        <v>172</v>
      </c>
      <c r="H176" s="187">
        <v>0.002</v>
      </c>
      <c r="I176" s="188"/>
      <c r="J176" s="189">
        <f>ROUND(I176*H176,2)</f>
        <v>0</v>
      </c>
      <c r="K176" s="190"/>
      <c r="L176" s="39"/>
      <c r="M176" s="191" t="s">
        <v>1</v>
      </c>
      <c r="N176" s="192" t="s">
        <v>39</v>
      </c>
      <c r="O176" s="71"/>
      <c r="P176" s="193">
        <f>O176*H176</f>
        <v>0</v>
      </c>
      <c r="Q176" s="193">
        <v>0</v>
      </c>
      <c r="R176" s="193">
        <f>Q176*H176</f>
        <v>0</v>
      </c>
      <c r="S176" s="193">
        <v>0</v>
      </c>
      <c r="T176" s="194">
        <f>S176*H176</f>
        <v>0</v>
      </c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R176" s="195" t="s">
        <v>208</v>
      </c>
      <c r="AT176" s="195" t="s">
        <v>123</v>
      </c>
      <c r="AU176" s="195" t="s">
        <v>128</v>
      </c>
      <c r="AY176" s="17" t="s">
        <v>120</v>
      </c>
      <c r="BE176" s="196">
        <f>IF(N176="základní",J176,0)</f>
        <v>0</v>
      </c>
      <c r="BF176" s="196">
        <f>IF(N176="snížená",J176,0)</f>
        <v>0</v>
      </c>
      <c r="BG176" s="196">
        <f>IF(N176="zákl. přenesená",J176,0)</f>
        <v>0</v>
      </c>
      <c r="BH176" s="196">
        <f>IF(N176="sníž. přenesená",J176,0)</f>
        <v>0</v>
      </c>
      <c r="BI176" s="196">
        <f>IF(N176="nulová",J176,0)</f>
        <v>0</v>
      </c>
      <c r="BJ176" s="17" t="s">
        <v>128</v>
      </c>
      <c r="BK176" s="196">
        <f>ROUND(I176*H176,2)</f>
        <v>0</v>
      </c>
      <c r="BL176" s="17" t="s">
        <v>208</v>
      </c>
      <c r="BM176" s="195" t="s">
        <v>227</v>
      </c>
    </row>
    <row r="177" spans="2:63" s="12" customFormat="1" ht="22.95" customHeight="1">
      <c r="B177" s="167"/>
      <c r="C177" s="168"/>
      <c r="D177" s="169" t="s">
        <v>72</v>
      </c>
      <c r="E177" s="181" t="s">
        <v>228</v>
      </c>
      <c r="F177" s="181" t="s">
        <v>229</v>
      </c>
      <c r="G177" s="168"/>
      <c r="H177" s="168"/>
      <c r="I177" s="171"/>
      <c r="J177" s="182">
        <f>BK177</f>
        <v>0</v>
      </c>
      <c r="K177" s="168"/>
      <c r="L177" s="173"/>
      <c r="M177" s="174"/>
      <c r="N177" s="175"/>
      <c r="O177" s="175"/>
      <c r="P177" s="176">
        <f>SUM(P178:P198)</f>
        <v>0</v>
      </c>
      <c r="Q177" s="175"/>
      <c r="R177" s="176">
        <f>SUM(R178:R198)</f>
        <v>0.05850000000000002</v>
      </c>
      <c r="S177" s="175"/>
      <c r="T177" s="177">
        <f>SUM(T178:T198)</f>
        <v>0.036539999999999996</v>
      </c>
      <c r="AR177" s="178" t="s">
        <v>128</v>
      </c>
      <c r="AT177" s="179" t="s">
        <v>72</v>
      </c>
      <c r="AU177" s="179" t="s">
        <v>81</v>
      </c>
      <c r="AY177" s="178" t="s">
        <v>120</v>
      </c>
      <c r="BK177" s="180">
        <f>SUM(BK178:BK198)</f>
        <v>0</v>
      </c>
    </row>
    <row r="178" spans="1:65" s="2" customFormat="1" ht="16.5" customHeight="1">
      <c r="A178" s="34"/>
      <c r="B178" s="35"/>
      <c r="C178" s="183" t="s">
        <v>150</v>
      </c>
      <c r="D178" s="183" t="s">
        <v>123</v>
      </c>
      <c r="E178" s="184" t="s">
        <v>230</v>
      </c>
      <c r="F178" s="185" t="s">
        <v>231</v>
      </c>
      <c r="G178" s="186" t="s">
        <v>126</v>
      </c>
      <c r="H178" s="187">
        <v>1</v>
      </c>
      <c r="I178" s="188"/>
      <c r="J178" s="189">
        <f aca="true" t="shared" si="0" ref="J178:J193">ROUND(I178*H178,2)</f>
        <v>0</v>
      </c>
      <c r="K178" s="190"/>
      <c r="L178" s="39"/>
      <c r="M178" s="191" t="s">
        <v>1</v>
      </c>
      <c r="N178" s="192" t="s">
        <v>39</v>
      </c>
      <c r="O178" s="71"/>
      <c r="P178" s="193">
        <f aca="true" t="shared" si="1" ref="P178:P193">O178*H178</f>
        <v>0</v>
      </c>
      <c r="Q178" s="193">
        <v>0</v>
      </c>
      <c r="R178" s="193">
        <f aca="true" t="shared" si="2" ref="R178:R193">Q178*H178</f>
        <v>0</v>
      </c>
      <c r="S178" s="193">
        <v>0</v>
      </c>
      <c r="T178" s="194">
        <f aca="true" t="shared" si="3" ref="T178:T193">S178*H178</f>
        <v>0</v>
      </c>
      <c r="U178" s="34"/>
      <c r="V178" s="34"/>
      <c r="W178" s="34"/>
      <c r="X178" s="34"/>
      <c r="Y178" s="34"/>
      <c r="Z178" s="34"/>
      <c r="AA178" s="34"/>
      <c r="AB178" s="34"/>
      <c r="AC178" s="34"/>
      <c r="AD178" s="34"/>
      <c r="AE178" s="34"/>
      <c r="AR178" s="195" t="s">
        <v>208</v>
      </c>
      <c r="AT178" s="195" t="s">
        <v>123</v>
      </c>
      <c r="AU178" s="195" t="s">
        <v>128</v>
      </c>
      <c r="AY178" s="17" t="s">
        <v>120</v>
      </c>
      <c r="BE178" s="196">
        <f aca="true" t="shared" si="4" ref="BE178:BE193">IF(N178="základní",J178,0)</f>
        <v>0</v>
      </c>
      <c r="BF178" s="196">
        <f aca="true" t="shared" si="5" ref="BF178:BF193">IF(N178="snížená",J178,0)</f>
        <v>0</v>
      </c>
      <c r="BG178" s="196">
        <f aca="true" t="shared" si="6" ref="BG178:BG193">IF(N178="zákl. přenesená",J178,0)</f>
        <v>0</v>
      </c>
      <c r="BH178" s="196">
        <f aca="true" t="shared" si="7" ref="BH178:BH193">IF(N178="sníž. přenesená",J178,0)</f>
        <v>0</v>
      </c>
      <c r="BI178" s="196">
        <f aca="true" t="shared" si="8" ref="BI178:BI193">IF(N178="nulová",J178,0)</f>
        <v>0</v>
      </c>
      <c r="BJ178" s="17" t="s">
        <v>128</v>
      </c>
      <c r="BK178" s="196">
        <f aca="true" t="shared" si="9" ref="BK178:BK193">ROUND(I178*H178,2)</f>
        <v>0</v>
      </c>
      <c r="BL178" s="17" t="s">
        <v>208</v>
      </c>
      <c r="BM178" s="195" t="s">
        <v>232</v>
      </c>
    </row>
    <row r="179" spans="1:65" s="2" customFormat="1" ht="16.5" customHeight="1">
      <c r="A179" s="34"/>
      <c r="B179" s="35"/>
      <c r="C179" s="230" t="s">
        <v>7</v>
      </c>
      <c r="D179" s="230" t="s">
        <v>233</v>
      </c>
      <c r="E179" s="231" t="s">
        <v>234</v>
      </c>
      <c r="F179" s="232" t="s">
        <v>235</v>
      </c>
      <c r="G179" s="233" t="s">
        <v>126</v>
      </c>
      <c r="H179" s="234">
        <v>1</v>
      </c>
      <c r="I179" s="235"/>
      <c r="J179" s="236">
        <f t="shared" si="0"/>
        <v>0</v>
      </c>
      <c r="K179" s="237"/>
      <c r="L179" s="238"/>
      <c r="M179" s="239" t="s">
        <v>1</v>
      </c>
      <c r="N179" s="240" t="s">
        <v>39</v>
      </c>
      <c r="O179" s="71"/>
      <c r="P179" s="193">
        <f t="shared" si="1"/>
        <v>0</v>
      </c>
      <c r="Q179" s="193">
        <v>0.0021</v>
      </c>
      <c r="R179" s="193">
        <f t="shared" si="2"/>
        <v>0.0021</v>
      </c>
      <c r="S179" s="193">
        <v>0</v>
      </c>
      <c r="T179" s="194">
        <f t="shared" si="3"/>
        <v>0</v>
      </c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  <c r="AE179" s="34"/>
      <c r="AR179" s="195" t="s">
        <v>236</v>
      </c>
      <c r="AT179" s="195" t="s">
        <v>233</v>
      </c>
      <c r="AU179" s="195" t="s">
        <v>128</v>
      </c>
      <c r="AY179" s="17" t="s">
        <v>120</v>
      </c>
      <c r="BE179" s="196">
        <f t="shared" si="4"/>
        <v>0</v>
      </c>
      <c r="BF179" s="196">
        <f t="shared" si="5"/>
        <v>0</v>
      </c>
      <c r="BG179" s="196">
        <f t="shared" si="6"/>
        <v>0</v>
      </c>
      <c r="BH179" s="196">
        <f t="shared" si="7"/>
        <v>0</v>
      </c>
      <c r="BI179" s="196">
        <f t="shared" si="8"/>
        <v>0</v>
      </c>
      <c r="BJ179" s="17" t="s">
        <v>128</v>
      </c>
      <c r="BK179" s="196">
        <f t="shared" si="9"/>
        <v>0</v>
      </c>
      <c r="BL179" s="17" t="s">
        <v>208</v>
      </c>
      <c r="BM179" s="195" t="s">
        <v>237</v>
      </c>
    </row>
    <row r="180" spans="1:65" s="2" customFormat="1" ht="16.5" customHeight="1">
      <c r="A180" s="34"/>
      <c r="B180" s="35"/>
      <c r="C180" s="183" t="s">
        <v>238</v>
      </c>
      <c r="D180" s="183" t="s">
        <v>123</v>
      </c>
      <c r="E180" s="184" t="s">
        <v>239</v>
      </c>
      <c r="F180" s="185" t="s">
        <v>240</v>
      </c>
      <c r="G180" s="186" t="s">
        <v>241</v>
      </c>
      <c r="H180" s="187">
        <v>1</v>
      </c>
      <c r="I180" s="188"/>
      <c r="J180" s="189">
        <f t="shared" si="0"/>
        <v>0</v>
      </c>
      <c r="K180" s="190"/>
      <c r="L180" s="39"/>
      <c r="M180" s="191" t="s">
        <v>1</v>
      </c>
      <c r="N180" s="192" t="s">
        <v>39</v>
      </c>
      <c r="O180" s="71"/>
      <c r="P180" s="193">
        <f t="shared" si="1"/>
        <v>0</v>
      </c>
      <c r="Q180" s="193">
        <v>0</v>
      </c>
      <c r="R180" s="193">
        <f t="shared" si="2"/>
        <v>0</v>
      </c>
      <c r="S180" s="193">
        <v>0.0329</v>
      </c>
      <c r="T180" s="194">
        <f t="shared" si="3"/>
        <v>0.0329</v>
      </c>
      <c r="U180" s="34"/>
      <c r="V180" s="34"/>
      <c r="W180" s="34"/>
      <c r="X180" s="34"/>
      <c r="Y180" s="34"/>
      <c r="Z180" s="34"/>
      <c r="AA180" s="34"/>
      <c r="AB180" s="34"/>
      <c r="AC180" s="34"/>
      <c r="AD180" s="34"/>
      <c r="AE180" s="34"/>
      <c r="AR180" s="195" t="s">
        <v>208</v>
      </c>
      <c r="AT180" s="195" t="s">
        <v>123</v>
      </c>
      <c r="AU180" s="195" t="s">
        <v>128</v>
      </c>
      <c r="AY180" s="17" t="s">
        <v>120</v>
      </c>
      <c r="BE180" s="196">
        <f t="shared" si="4"/>
        <v>0</v>
      </c>
      <c r="BF180" s="196">
        <f t="shared" si="5"/>
        <v>0</v>
      </c>
      <c r="BG180" s="196">
        <f t="shared" si="6"/>
        <v>0</v>
      </c>
      <c r="BH180" s="196">
        <f t="shared" si="7"/>
        <v>0</v>
      </c>
      <c r="BI180" s="196">
        <f t="shared" si="8"/>
        <v>0</v>
      </c>
      <c r="BJ180" s="17" t="s">
        <v>128</v>
      </c>
      <c r="BK180" s="196">
        <f t="shared" si="9"/>
        <v>0</v>
      </c>
      <c r="BL180" s="17" t="s">
        <v>208</v>
      </c>
      <c r="BM180" s="195" t="s">
        <v>242</v>
      </c>
    </row>
    <row r="181" spans="1:65" s="2" customFormat="1" ht="21.75" customHeight="1">
      <c r="A181" s="34"/>
      <c r="B181" s="35"/>
      <c r="C181" s="183" t="s">
        <v>243</v>
      </c>
      <c r="D181" s="183" t="s">
        <v>123</v>
      </c>
      <c r="E181" s="184" t="s">
        <v>244</v>
      </c>
      <c r="F181" s="185" t="s">
        <v>245</v>
      </c>
      <c r="G181" s="186" t="s">
        <v>241</v>
      </c>
      <c r="H181" s="187">
        <v>1</v>
      </c>
      <c r="I181" s="188"/>
      <c r="J181" s="189">
        <f t="shared" si="0"/>
        <v>0</v>
      </c>
      <c r="K181" s="190"/>
      <c r="L181" s="39"/>
      <c r="M181" s="191" t="s">
        <v>1</v>
      </c>
      <c r="N181" s="192" t="s">
        <v>39</v>
      </c>
      <c r="O181" s="71"/>
      <c r="P181" s="193">
        <f t="shared" si="1"/>
        <v>0</v>
      </c>
      <c r="Q181" s="193">
        <v>0.01383</v>
      </c>
      <c r="R181" s="193">
        <f t="shared" si="2"/>
        <v>0.01383</v>
      </c>
      <c r="S181" s="193">
        <v>0</v>
      </c>
      <c r="T181" s="194">
        <f t="shared" si="3"/>
        <v>0</v>
      </c>
      <c r="U181" s="34"/>
      <c r="V181" s="34"/>
      <c r="W181" s="34"/>
      <c r="X181" s="34"/>
      <c r="Y181" s="34"/>
      <c r="Z181" s="34"/>
      <c r="AA181" s="34"/>
      <c r="AB181" s="34"/>
      <c r="AC181" s="34"/>
      <c r="AD181" s="34"/>
      <c r="AE181" s="34"/>
      <c r="AR181" s="195" t="s">
        <v>208</v>
      </c>
      <c r="AT181" s="195" t="s">
        <v>123</v>
      </c>
      <c r="AU181" s="195" t="s">
        <v>128</v>
      </c>
      <c r="AY181" s="17" t="s">
        <v>120</v>
      </c>
      <c r="BE181" s="196">
        <f t="shared" si="4"/>
        <v>0</v>
      </c>
      <c r="BF181" s="196">
        <f t="shared" si="5"/>
        <v>0</v>
      </c>
      <c r="BG181" s="196">
        <f t="shared" si="6"/>
        <v>0</v>
      </c>
      <c r="BH181" s="196">
        <f t="shared" si="7"/>
        <v>0</v>
      </c>
      <c r="BI181" s="196">
        <f t="shared" si="8"/>
        <v>0</v>
      </c>
      <c r="BJ181" s="17" t="s">
        <v>128</v>
      </c>
      <c r="BK181" s="196">
        <f t="shared" si="9"/>
        <v>0</v>
      </c>
      <c r="BL181" s="17" t="s">
        <v>208</v>
      </c>
      <c r="BM181" s="195" t="s">
        <v>246</v>
      </c>
    </row>
    <row r="182" spans="1:65" s="2" customFormat="1" ht="16.5" customHeight="1">
      <c r="A182" s="34"/>
      <c r="B182" s="35"/>
      <c r="C182" s="230" t="s">
        <v>247</v>
      </c>
      <c r="D182" s="230" t="s">
        <v>233</v>
      </c>
      <c r="E182" s="231" t="s">
        <v>248</v>
      </c>
      <c r="F182" s="232" t="s">
        <v>249</v>
      </c>
      <c r="G182" s="233" t="s">
        <v>126</v>
      </c>
      <c r="H182" s="234">
        <v>1</v>
      </c>
      <c r="I182" s="235"/>
      <c r="J182" s="236">
        <f t="shared" si="0"/>
        <v>0</v>
      </c>
      <c r="K182" s="237"/>
      <c r="L182" s="238"/>
      <c r="M182" s="239" t="s">
        <v>1</v>
      </c>
      <c r="N182" s="240" t="s">
        <v>39</v>
      </c>
      <c r="O182" s="71"/>
      <c r="P182" s="193">
        <f t="shared" si="1"/>
        <v>0</v>
      </c>
      <c r="Q182" s="193">
        <v>0.0009</v>
      </c>
      <c r="R182" s="193">
        <f t="shared" si="2"/>
        <v>0.0009</v>
      </c>
      <c r="S182" s="193">
        <v>0</v>
      </c>
      <c r="T182" s="194">
        <f t="shared" si="3"/>
        <v>0</v>
      </c>
      <c r="U182" s="34"/>
      <c r="V182" s="34"/>
      <c r="W182" s="34"/>
      <c r="X182" s="34"/>
      <c r="Y182" s="34"/>
      <c r="Z182" s="34"/>
      <c r="AA182" s="34"/>
      <c r="AB182" s="34"/>
      <c r="AC182" s="34"/>
      <c r="AD182" s="34"/>
      <c r="AE182" s="34"/>
      <c r="AR182" s="195" t="s">
        <v>236</v>
      </c>
      <c r="AT182" s="195" t="s">
        <v>233</v>
      </c>
      <c r="AU182" s="195" t="s">
        <v>128</v>
      </c>
      <c r="AY182" s="17" t="s">
        <v>120</v>
      </c>
      <c r="BE182" s="196">
        <f t="shared" si="4"/>
        <v>0</v>
      </c>
      <c r="BF182" s="196">
        <f t="shared" si="5"/>
        <v>0</v>
      </c>
      <c r="BG182" s="196">
        <f t="shared" si="6"/>
        <v>0</v>
      </c>
      <c r="BH182" s="196">
        <f t="shared" si="7"/>
        <v>0</v>
      </c>
      <c r="BI182" s="196">
        <f t="shared" si="8"/>
        <v>0</v>
      </c>
      <c r="BJ182" s="17" t="s">
        <v>128</v>
      </c>
      <c r="BK182" s="196">
        <f t="shared" si="9"/>
        <v>0</v>
      </c>
      <c r="BL182" s="17" t="s">
        <v>208</v>
      </c>
      <c r="BM182" s="195" t="s">
        <v>250</v>
      </c>
    </row>
    <row r="183" spans="1:65" s="2" customFormat="1" ht="37.95" customHeight="1">
      <c r="A183" s="34"/>
      <c r="B183" s="35"/>
      <c r="C183" s="183" t="s">
        <v>251</v>
      </c>
      <c r="D183" s="183" t="s">
        <v>123</v>
      </c>
      <c r="E183" s="184" t="s">
        <v>252</v>
      </c>
      <c r="F183" s="185" t="s">
        <v>253</v>
      </c>
      <c r="G183" s="186" t="s">
        <v>241</v>
      </c>
      <c r="H183" s="187">
        <v>1</v>
      </c>
      <c r="I183" s="188"/>
      <c r="J183" s="189">
        <f t="shared" si="0"/>
        <v>0</v>
      </c>
      <c r="K183" s="190"/>
      <c r="L183" s="39"/>
      <c r="M183" s="191" t="s">
        <v>1</v>
      </c>
      <c r="N183" s="192" t="s">
        <v>39</v>
      </c>
      <c r="O183" s="71"/>
      <c r="P183" s="193">
        <f t="shared" si="1"/>
        <v>0</v>
      </c>
      <c r="Q183" s="193">
        <v>0.03649</v>
      </c>
      <c r="R183" s="193">
        <f t="shared" si="2"/>
        <v>0.03649</v>
      </c>
      <c r="S183" s="193">
        <v>0</v>
      </c>
      <c r="T183" s="194">
        <f t="shared" si="3"/>
        <v>0</v>
      </c>
      <c r="U183" s="34"/>
      <c r="V183" s="34"/>
      <c r="W183" s="34"/>
      <c r="X183" s="34"/>
      <c r="Y183" s="34"/>
      <c r="Z183" s="34"/>
      <c r="AA183" s="34"/>
      <c r="AB183" s="34"/>
      <c r="AC183" s="34"/>
      <c r="AD183" s="34"/>
      <c r="AE183" s="34"/>
      <c r="AR183" s="195" t="s">
        <v>208</v>
      </c>
      <c r="AT183" s="195" t="s">
        <v>123</v>
      </c>
      <c r="AU183" s="195" t="s">
        <v>128</v>
      </c>
      <c r="AY183" s="17" t="s">
        <v>120</v>
      </c>
      <c r="BE183" s="196">
        <f t="shared" si="4"/>
        <v>0</v>
      </c>
      <c r="BF183" s="196">
        <f t="shared" si="5"/>
        <v>0</v>
      </c>
      <c r="BG183" s="196">
        <f t="shared" si="6"/>
        <v>0</v>
      </c>
      <c r="BH183" s="196">
        <f t="shared" si="7"/>
        <v>0</v>
      </c>
      <c r="BI183" s="196">
        <f t="shared" si="8"/>
        <v>0</v>
      </c>
      <c r="BJ183" s="17" t="s">
        <v>128</v>
      </c>
      <c r="BK183" s="196">
        <f t="shared" si="9"/>
        <v>0</v>
      </c>
      <c r="BL183" s="17" t="s">
        <v>208</v>
      </c>
      <c r="BM183" s="195" t="s">
        <v>254</v>
      </c>
    </row>
    <row r="184" spans="1:65" s="2" customFormat="1" ht="21.75" customHeight="1">
      <c r="A184" s="34"/>
      <c r="B184" s="35"/>
      <c r="C184" s="183" t="s">
        <v>255</v>
      </c>
      <c r="D184" s="183" t="s">
        <v>123</v>
      </c>
      <c r="E184" s="184" t="s">
        <v>256</v>
      </c>
      <c r="F184" s="185" t="s">
        <v>257</v>
      </c>
      <c r="G184" s="186" t="s">
        <v>241</v>
      </c>
      <c r="H184" s="187">
        <v>2</v>
      </c>
      <c r="I184" s="188"/>
      <c r="J184" s="189">
        <f t="shared" si="0"/>
        <v>0</v>
      </c>
      <c r="K184" s="190"/>
      <c r="L184" s="39"/>
      <c r="M184" s="191" t="s">
        <v>1</v>
      </c>
      <c r="N184" s="192" t="s">
        <v>39</v>
      </c>
      <c r="O184" s="71"/>
      <c r="P184" s="193">
        <f t="shared" si="1"/>
        <v>0</v>
      </c>
      <c r="Q184" s="193">
        <v>9E-05</v>
      </c>
      <c r="R184" s="193">
        <f t="shared" si="2"/>
        <v>0.00018</v>
      </c>
      <c r="S184" s="193">
        <v>0</v>
      </c>
      <c r="T184" s="194">
        <f t="shared" si="3"/>
        <v>0</v>
      </c>
      <c r="U184" s="34"/>
      <c r="V184" s="34"/>
      <c r="W184" s="34"/>
      <c r="X184" s="34"/>
      <c r="Y184" s="34"/>
      <c r="Z184" s="34"/>
      <c r="AA184" s="34"/>
      <c r="AB184" s="34"/>
      <c r="AC184" s="34"/>
      <c r="AD184" s="34"/>
      <c r="AE184" s="34"/>
      <c r="AR184" s="195" t="s">
        <v>208</v>
      </c>
      <c r="AT184" s="195" t="s">
        <v>123</v>
      </c>
      <c r="AU184" s="195" t="s">
        <v>128</v>
      </c>
      <c r="AY184" s="17" t="s">
        <v>120</v>
      </c>
      <c r="BE184" s="196">
        <f t="shared" si="4"/>
        <v>0</v>
      </c>
      <c r="BF184" s="196">
        <f t="shared" si="5"/>
        <v>0</v>
      </c>
      <c r="BG184" s="196">
        <f t="shared" si="6"/>
        <v>0</v>
      </c>
      <c r="BH184" s="196">
        <f t="shared" si="7"/>
        <v>0</v>
      </c>
      <c r="BI184" s="196">
        <f t="shared" si="8"/>
        <v>0</v>
      </c>
      <c r="BJ184" s="17" t="s">
        <v>128</v>
      </c>
      <c r="BK184" s="196">
        <f t="shared" si="9"/>
        <v>0</v>
      </c>
      <c r="BL184" s="17" t="s">
        <v>208</v>
      </c>
      <c r="BM184" s="195" t="s">
        <v>258</v>
      </c>
    </row>
    <row r="185" spans="1:65" s="2" customFormat="1" ht="16.5" customHeight="1">
      <c r="A185" s="34"/>
      <c r="B185" s="35"/>
      <c r="C185" s="230" t="s">
        <v>259</v>
      </c>
      <c r="D185" s="230" t="s">
        <v>233</v>
      </c>
      <c r="E185" s="231" t="s">
        <v>260</v>
      </c>
      <c r="F185" s="232" t="s">
        <v>261</v>
      </c>
      <c r="G185" s="233" t="s">
        <v>126</v>
      </c>
      <c r="H185" s="234">
        <v>2</v>
      </c>
      <c r="I185" s="235"/>
      <c r="J185" s="236">
        <f t="shared" si="0"/>
        <v>0</v>
      </c>
      <c r="K185" s="237"/>
      <c r="L185" s="238"/>
      <c r="M185" s="239" t="s">
        <v>1</v>
      </c>
      <c r="N185" s="240" t="s">
        <v>39</v>
      </c>
      <c r="O185" s="71"/>
      <c r="P185" s="193">
        <f t="shared" si="1"/>
        <v>0</v>
      </c>
      <c r="Q185" s="193">
        <v>0.00015</v>
      </c>
      <c r="R185" s="193">
        <f t="shared" si="2"/>
        <v>0.0003</v>
      </c>
      <c r="S185" s="193">
        <v>0</v>
      </c>
      <c r="T185" s="194">
        <f t="shared" si="3"/>
        <v>0</v>
      </c>
      <c r="U185" s="34"/>
      <c r="V185" s="34"/>
      <c r="W185" s="34"/>
      <c r="X185" s="34"/>
      <c r="Y185" s="34"/>
      <c r="Z185" s="34"/>
      <c r="AA185" s="34"/>
      <c r="AB185" s="34"/>
      <c r="AC185" s="34"/>
      <c r="AD185" s="34"/>
      <c r="AE185" s="34"/>
      <c r="AR185" s="195" t="s">
        <v>236</v>
      </c>
      <c r="AT185" s="195" t="s">
        <v>233</v>
      </c>
      <c r="AU185" s="195" t="s">
        <v>128</v>
      </c>
      <c r="AY185" s="17" t="s">
        <v>120</v>
      </c>
      <c r="BE185" s="196">
        <f t="shared" si="4"/>
        <v>0</v>
      </c>
      <c r="BF185" s="196">
        <f t="shared" si="5"/>
        <v>0</v>
      </c>
      <c r="BG185" s="196">
        <f t="shared" si="6"/>
        <v>0</v>
      </c>
      <c r="BH185" s="196">
        <f t="shared" si="7"/>
        <v>0</v>
      </c>
      <c r="BI185" s="196">
        <f t="shared" si="8"/>
        <v>0</v>
      </c>
      <c r="BJ185" s="17" t="s">
        <v>128</v>
      </c>
      <c r="BK185" s="196">
        <f t="shared" si="9"/>
        <v>0</v>
      </c>
      <c r="BL185" s="17" t="s">
        <v>208</v>
      </c>
      <c r="BM185" s="195" t="s">
        <v>262</v>
      </c>
    </row>
    <row r="186" spans="1:65" s="2" customFormat="1" ht="16.5" customHeight="1">
      <c r="A186" s="34"/>
      <c r="B186" s="35"/>
      <c r="C186" s="183" t="s">
        <v>263</v>
      </c>
      <c r="D186" s="183" t="s">
        <v>123</v>
      </c>
      <c r="E186" s="184" t="s">
        <v>264</v>
      </c>
      <c r="F186" s="185" t="s">
        <v>265</v>
      </c>
      <c r="G186" s="186" t="s">
        <v>241</v>
      </c>
      <c r="H186" s="187">
        <v>1</v>
      </c>
      <c r="I186" s="188"/>
      <c r="J186" s="189">
        <f t="shared" si="0"/>
        <v>0</v>
      </c>
      <c r="K186" s="190"/>
      <c r="L186" s="39"/>
      <c r="M186" s="191" t="s">
        <v>1</v>
      </c>
      <c r="N186" s="192" t="s">
        <v>39</v>
      </c>
      <c r="O186" s="71"/>
      <c r="P186" s="193">
        <f t="shared" si="1"/>
        <v>0</v>
      </c>
      <c r="Q186" s="193">
        <v>0</v>
      </c>
      <c r="R186" s="193">
        <f t="shared" si="2"/>
        <v>0</v>
      </c>
      <c r="S186" s="193">
        <v>0.00156</v>
      </c>
      <c r="T186" s="194">
        <f t="shared" si="3"/>
        <v>0.00156</v>
      </c>
      <c r="U186" s="34"/>
      <c r="V186" s="34"/>
      <c r="W186" s="34"/>
      <c r="X186" s="34"/>
      <c r="Y186" s="34"/>
      <c r="Z186" s="34"/>
      <c r="AA186" s="34"/>
      <c r="AB186" s="34"/>
      <c r="AC186" s="34"/>
      <c r="AD186" s="34"/>
      <c r="AE186" s="34"/>
      <c r="AR186" s="195" t="s">
        <v>208</v>
      </c>
      <c r="AT186" s="195" t="s">
        <v>123</v>
      </c>
      <c r="AU186" s="195" t="s">
        <v>128</v>
      </c>
      <c r="AY186" s="17" t="s">
        <v>120</v>
      </c>
      <c r="BE186" s="196">
        <f t="shared" si="4"/>
        <v>0</v>
      </c>
      <c r="BF186" s="196">
        <f t="shared" si="5"/>
        <v>0</v>
      </c>
      <c r="BG186" s="196">
        <f t="shared" si="6"/>
        <v>0</v>
      </c>
      <c r="BH186" s="196">
        <f t="shared" si="7"/>
        <v>0</v>
      </c>
      <c r="BI186" s="196">
        <f t="shared" si="8"/>
        <v>0</v>
      </c>
      <c r="BJ186" s="17" t="s">
        <v>128</v>
      </c>
      <c r="BK186" s="196">
        <f t="shared" si="9"/>
        <v>0</v>
      </c>
      <c r="BL186" s="17" t="s">
        <v>208</v>
      </c>
      <c r="BM186" s="195" t="s">
        <v>266</v>
      </c>
    </row>
    <row r="187" spans="1:65" s="2" customFormat="1" ht="16.5" customHeight="1">
      <c r="A187" s="34"/>
      <c r="B187" s="35"/>
      <c r="C187" s="183" t="s">
        <v>267</v>
      </c>
      <c r="D187" s="183" t="s">
        <v>123</v>
      </c>
      <c r="E187" s="184" t="s">
        <v>268</v>
      </c>
      <c r="F187" s="185" t="s">
        <v>269</v>
      </c>
      <c r="G187" s="186" t="s">
        <v>241</v>
      </c>
      <c r="H187" s="187">
        <v>1</v>
      </c>
      <c r="I187" s="188"/>
      <c r="J187" s="189">
        <f t="shared" si="0"/>
        <v>0</v>
      </c>
      <c r="K187" s="190"/>
      <c r="L187" s="39"/>
      <c r="M187" s="191" t="s">
        <v>1</v>
      </c>
      <c r="N187" s="192" t="s">
        <v>39</v>
      </c>
      <c r="O187" s="71"/>
      <c r="P187" s="193">
        <f t="shared" si="1"/>
        <v>0</v>
      </c>
      <c r="Q187" s="193">
        <v>0</v>
      </c>
      <c r="R187" s="193">
        <f t="shared" si="2"/>
        <v>0</v>
      </c>
      <c r="S187" s="193">
        <v>0.00086</v>
      </c>
      <c r="T187" s="194">
        <f t="shared" si="3"/>
        <v>0.00086</v>
      </c>
      <c r="U187" s="34"/>
      <c r="V187" s="34"/>
      <c r="W187" s="34"/>
      <c r="X187" s="34"/>
      <c r="Y187" s="34"/>
      <c r="Z187" s="34"/>
      <c r="AA187" s="34"/>
      <c r="AB187" s="34"/>
      <c r="AC187" s="34"/>
      <c r="AD187" s="34"/>
      <c r="AE187" s="34"/>
      <c r="AR187" s="195" t="s">
        <v>208</v>
      </c>
      <c r="AT187" s="195" t="s">
        <v>123</v>
      </c>
      <c r="AU187" s="195" t="s">
        <v>128</v>
      </c>
      <c r="AY187" s="17" t="s">
        <v>120</v>
      </c>
      <c r="BE187" s="196">
        <f t="shared" si="4"/>
        <v>0</v>
      </c>
      <c r="BF187" s="196">
        <f t="shared" si="5"/>
        <v>0</v>
      </c>
      <c r="BG187" s="196">
        <f t="shared" si="6"/>
        <v>0</v>
      </c>
      <c r="BH187" s="196">
        <f t="shared" si="7"/>
        <v>0</v>
      </c>
      <c r="BI187" s="196">
        <f t="shared" si="8"/>
        <v>0</v>
      </c>
      <c r="BJ187" s="17" t="s">
        <v>128</v>
      </c>
      <c r="BK187" s="196">
        <f t="shared" si="9"/>
        <v>0</v>
      </c>
      <c r="BL187" s="17" t="s">
        <v>208</v>
      </c>
      <c r="BM187" s="195" t="s">
        <v>270</v>
      </c>
    </row>
    <row r="188" spans="1:65" s="2" customFormat="1" ht="16.5" customHeight="1">
      <c r="A188" s="34"/>
      <c r="B188" s="35"/>
      <c r="C188" s="183" t="s">
        <v>271</v>
      </c>
      <c r="D188" s="183" t="s">
        <v>123</v>
      </c>
      <c r="E188" s="184" t="s">
        <v>272</v>
      </c>
      <c r="F188" s="185" t="s">
        <v>273</v>
      </c>
      <c r="G188" s="186" t="s">
        <v>126</v>
      </c>
      <c r="H188" s="187">
        <v>1</v>
      </c>
      <c r="I188" s="188"/>
      <c r="J188" s="189">
        <f t="shared" si="0"/>
        <v>0</v>
      </c>
      <c r="K188" s="190"/>
      <c r="L188" s="39"/>
      <c r="M188" s="191" t="s">
        <v>1</v>
      </c>
      <c r="N188" s="192" t="s">
        <v>39</v>
      </c>
      <c r="O188" s="71"/>
      <c r="P188" s="193">
        <f t="shared" si="1"/>
        <v>0</v>
      </c>
      <c r="Q188" s="193">
        <v>0</v>
      </c>
      <c r="R188" s="193">
        <f t="shared" si="2"/>
        <v>0</v>
      </c>
      <c r="S188" s="193">
        <v>0</v>
      </c>
      <c r="T188" s="194">
        <f t="shared" si="3"/>
        <v>0</v>
      </c>
      <c r="U188" s="34"/>
      <c r="V188" s="34"/>
      <c r="W188" s="34"/>
      <c r="X188" s="34"/>
      <c r="Y188" s="34"/>
      <c r="Z188" s="34"/>
      <c r="AA188" s="34"/>
      <c r="AB188" s="34"/>
      <c r="AC188" s="34"/>
      <c r="AD188" s="34"/>
      <c r="AE188" s="34"/>
      <c r="AR188" s="195" t="s">
        <v>208</v>
      </c>
      <c r="AT188" s="195" t="s">
        <v>123</v>
      </c>
      <c r="AU188" s="195" t="s">
        <v>128</v>
      </c>
      <c r="AY188" s="17" t="s">
        <v>120</v>
      </c>
      <c r="BE188" s="196">
        <f t="shared" si="4"/>
        <v>0</v>
      </c>
      <c r="BF188" s="196">
        <f t="shared" si="5"/>
        <v>0</v>
      </c>
      <c r="BG188" s="196">
        <f t="shared" si="6"/>
        <v>0</v>
      </c>
      <c r="BH188" s="196">
        <f t="shared" si="7"/>
        <v>0</v>
      </c>
      <c r="BI188" s="196">
        <f t="shared" si="8"/>
        <v>0</v>
      </c>
      <c r="BJ188" s="17" t="s">
        <v>128</v>
      </c>
      <c r="BK188" s="196">
        <f t="shared" si="9"/>
        <v>0</v>
      </c>
      <c r="BL188" s="17" t="s">
        <v>208</v>
      </c>
      <c r="BM188" s="195" t="s">
        <v>274</v>
      </c>
    </row>
    <row r="189" spans="1:65" s="2" customFormat="1" ht="24.15" customHeight="1">
      <c r="A189" s="34"/>
      <c r="B189" s="35"/>
      <c r="C189" s="230" t="s">
        <v>275</v>
      </c>
      <c r="D189" s="230" t="s">
        <v>233</v>
      </c>
      <c r="E189" s="231" t="s">
        <v>276</v>
      </c>
      <c r="F189" s="232" t="s">
        <v>277</v>
      </c>
      <c r="G189" s="233" t="s">
        <v>126</v>
      </c>
      <c r="H189" s="234">
        <v>1</v>
      </c>
      <c r="I189" s="235"/>
      <c r="J189" s="236">
        <f t="shared" si="0"/>
        <v>0</v>
      </c>
      <c r="K189" s="237"/>
      <c r="L189" s="238"/>
      <c r="M189" s="239" t="s">
        <v>1</v>
      </c>
      <c r="N189" s="240" t="s">
        <v>39</v>
      </c>
      <c r="O189" s="71"/>
      <c r="P189" s="193">
        <f t="shared" si="1"/>
        <v>0</v>
      </c>
      <c r="Q189" s="193">
        <v>0.0018</v>
      </c>
      <c r="R189" s="193">
        <f t="shared" si="2"/>
        <v>0.0018</v>
      </c>
      <c r="S189" s="193">
        <v>0</v>
      </c>
      <c r="T189" s="194">
        <f t="shared" si="3"/>
        <v>0</v>
      </c>
      <c r="U189" s="34"/>
      <c r="V189" s="34"/>
      <c r="W189" s="34"/>
      <c r="X189" s="34"/>
      <c r="Y189" s="34"/>
      <c r="Z189" s="34"/>
      <c r="AA189" s="34"/>
      <c r="AB189" s="34"/>
      <c r="AC189" s="34"/>
      <c r="AD189" s="34"/>
      <c r="AE189" s="34"/>
      <c r="AR189" s="195" t="s">
        <v>236</v>
      </c>
      <c r="AT189" s="195" t="s">
        <v>233</v>
      </c>
      <c r="AU189" s="195" t="s">
        <v>128</v>
      </c>
      <c r="AY189" s="17" t="s">
        <v>120</v>
      </c>
      <c r="BE189" s="196">
        <f t="shared" si="4"/>
        <v>0</v>
      </c>
      <c r="BF189" s="196">
        <f t="shared" si="5"/>
        <v>0</v>
      </c>
      <c r="BG189" s="196">
        <f t="shared" si="6"/>
        <v>0</v>
      </c>
      <c r="BH189" s="196">
        <f t="shared" si="7"/>
        <v>0</v>
      </c>
      <c r="BI189" s="196">
        <f t="shared" si="8"/>
        <v>0</v>
      </c>
      <c r="BJ189" s="17" t="s">
        <v>128</v>
      </c>
      <c r="BK189" s="196">
        <f t="shared" si="9"/>
        <v>0</v>
      </c>
      <c r="BL189" s="17" t="s">
        <v>208</v>
      </c>
      <c r="BM189" s="195" t="s">
        <v>278</v>
      </c>
    </row>
    <row r="190" spans="1:65" s="2" customFormat="1" ht="24.15" customHeight="1">
      <c r="A190" s="34"/>
      <c r="B190" s="35"/>
      <c r="C190" s="183" t="s">
        <v>236</v>
      </c>
      <c r="D190" s="183" t="s">
        <v>123</v>
      </c>
      <c r="E190" s="184" t="s">
        <v>279</v>
      </c>
      <c r="F190" s="185" t="s">
        <v>280</v>
      </c>
      <c r="G190" s="186" t="s">
        <v>126</v>
      </c>
      <c r="H190" s="187">
        <v>1</v>
      </c>
      <c r="I190" s="188"/>
      <c r="J190" s="189">
        <f t="shared" si="0"/>
        <v>0</v>
      </c>
      <c r="K190" s="190"/>
      <c r="L190" s="39"/>
      <c r="M190" s="191" t="s">
        <v>1</v>
      </c>
      <c r="N190" s="192" t="s">
        <v>39</v>
      </c>
      <c r="O190" s="71"/>
      <c r="P190" s="193">
        <f t="shared" si="1"/>
        <v>0</v>
      </c>
      <c r="Q190" s="193">
        <v>0.00012</v>
      </c>
      <c r="R190" s="193">
        <f t="shared" si="2"/>
        <v>0.00012</v>
      </c>
      <c r="S190" s="193">
        <v>0</v>
      </c>
      <c r="T190" s="194">
        <f t="shared" si="3"/>
        <v>0</v>
      </c>
      <c r="U190" s="34"/>
      <c r="V190" s="34"/>
      <c r="W190" s="34"/>
      <c r="X190" s="34"/>
      <c r="Y190" s="34"/>
      <c r="Z190" s="34"/>
      <c r="AA190" s="34"/>
      <c r="AB190" s="34"/>
      <c r="AC190" s="34"/>
      <c r="AD190" s="34"/>
      <c r="AE190" s="34"/>
      <c r="AR190" s="195" t="s">
        <v>208</v>
      </c>
      <c r="AT190" s="195" t="s">
        <v>123</v>
      </c>
      <c r="AU190" s="195" t="s">
        <v>128</v>
      </c>
      <c r="AY190" s="17" t="s">
        <v>120</v>
      </c>
      <c r="BE190" s="196">
        <f t="shared" si="4"/>
        <v>0</v>
      </c>
      <c r="BF190" s="196">
        <f t="shared" si="5"/>
        <v>0</v>
      </c>
      <c r="BG190" s="196">
        <f t="shared" si="6"/>
        <v>0</v>
      </c>
      <c r="BH190" s="196">
        <f t="shared" si="7"/>
        <v>0</v>
      </c>
      <c r="BI190" s="196">
        <f t="shared" si="8"/>
        <v>0</v>
      </c>
      <c r="BJ190" s="17" t="s">
        <v>128</v>
      </c>
      <c r="BK190" s="196">
        <f t="shared" si="9"/>
        <v>0</v>
      </c>
      <c r="BL190" s="17" t="s">
        <v>208</v>
      </c>
      <c r="BM190" s="195" t="s">
        <v>281</v>
      </c>
    </row>
    <row r="191" spans="1:65" s="2" customFormat="1" ht="16.5" customHeight="1">
      <c r="A191" s="34"/>
      <c r="B191" s="35"/>
      <c r="C191" s="230" t="s">
        <v>282</v>
      </c>
      <c r="D191" s="230" t="s">
        <v>233</v>
      </c>
      <c r="E191" s="231" t="s">
        <v>283</v>
      </c>
      <c r="F191" s="232" t="s">
        <v>284</v>
      </c>
      <c r="G191" s="233" t="s">
        <v>126</v>
      </c>
      <c r="H191" s="234">
        <v>1</v>
      </c>
      <c r="I191" s="235"/>
      <c r="J191" s="236">
        <f t="shared" si="0"/>
        <v>0</v>
      </c>
      <c r="K191" s="237"/>
      <c r="L191" s="238"/>
      <c r="M191" s="239" t="s">
        <v>1</v>
      </c>
      <c r="N191" s="240" t="s">
        <v>39</v>
      </c>
      <c r="O191" s="71"/>
      <c r="P191" s="193">
        <f t="shared" si="1"/>
        <v>0</v>
      </c>
      <c r="Q191" s="193">
        <v>0.0018</v>
      </c>
      <c r="R191" s="193">
        <f t="shared" si="2"/>
        <v>0.0018</v>
      </c>
      <c r="S191" s="193">
        <v>0</v>
      </c>
      <c r="T191" s="194">
        <f t="shared" si="3"/>
        <v>0</v>
      </c>
      <c r="U191" s="34"/>
      <c r="V191" s="34"/>
      <c r="W191" s="34"/>
      <c r="X191" s="34"/>
      <c r="Y191" s="34"/>
      <c r="Z191" s="34"/>
      <c r="AA191" s="34"/>
      <c r="AB191" s="34"/>
      <c r="AC191" s="34"/>
      <c r="AD191" s="34"/>
      <c r="AE191" s="34"/>
      <c r="AR191" s="195" t="s">
        <v>236</v>
      </c>
      <c r="AT191" s="195" t="s">
        <v>233</v>
      </c>
      <c r="AU191" s="195" t="s">
        <v>128</v>
      </c>
      <c r="AY191" s="17" t="s">
        <v>120</v>
      </c>
      <c r="BE191" s="196">
        <f t="shared" si="4"/>
        <v>0</v>
      </c>
      <c r="BF191" s="196">
        <f t="shared" si="5"/>
        <v>0</v>
      </c>
      <c r="BG191" s="196">
        <f t="shared" si="6"/>
        <v>0</v>
      </c>
      <c r="BH191" s="196">
        <f t="shared" si="7"/>
        <v>0</v>
      </c>
      <c r="BI191" s="196">
        <f t="shared" si="8"/>
        <v>0</v>
      </c>
      <c r="BJ191" s="17" t="s">
        <v>128</v>
      </c>
      <c r="BK191" s="196">
        <f t="shared" si="9"/>
        <v>0</v>
      </c>
      <c r="BL191" s="17" t="s">
        <v>208</v>
      </c>
      <c r="BM191" s="195" t="s">
        <v>285</v>
      </c>
    </row>
    <row r="192" spans="1:65" s="2" customFormat="1" ht="16.5" customHeight="1">
      <c r="A192" s="34"/>
      <c r="B192" s="35"/>
      <c r="C192" s="230" t="s">
        <v>286</v>
      </c>
      <c r="D192" s="230" t="s">
        <v>233</v>
      </c>
      <c r="E192" s="231" t="s">
        <v>287</v>
      </c>
      <c r="F192" s="232" t="s">
        <v>288</v>
      </c>
      <c r="G192" s="233" t="s">
        <v>289</v>
      </c>
      <c r="H192" s="234">
        <v>1</v>
      </c>
      <c r="I192" s="235"/>
      <c r="J192" s="236">
        <f t="shared" si="0"/>
        <v>0</v>
      </c>
      <c r="K192" s="237"/>
      <c r="L192" s="238"/>
      <c r="M192" s="239" t="s">
        <v>1</v>
      </c>
      <c r="N192" s="240" t="s">
        <v>39</v>
      </c>
      <c r="O192" s="71"/>
      <c r="P192" s="193">
        <f t="shared" si="1"/>
        <v>0</v>
      </c>
      <c r="Q192" s="193">
        <v>0.00098</v>
      </c>
      <c r="R192" s="193">
        <f t="shared" si="2"/>
        <v>0.00098</v>
      </c>
      <c r="S192" s="193">
        <v>0</v>
      </c>
      <c r="T192" s="194">
        <f t="shared" si="3"/>
        <v>0</v>
      </c>
      <c r="U192" s="34"/>
      <c r="V192" s="34"/>
      <c r="W192" s="34"/>
      <c r="X192" s="34"/>
      <c r="Y192" s="34"/>
      <c r="Z192" s="34"/>
      <c r="AA192" s="34"/>
      <c r="AB192" s="34"/>
      <c r="AC192" s="34"/>
      <c r="AD192" s="34"/>
      <c r="AE192" s="34"/>
      <c r="AR192" s="195" t="s">
        <v>236</v>
      </c>
      <c r="AT192" s="195" t="s">
        <v>233</v>
      </c>
      <c r="AU192" s="195" t="s">
        <v>128</v>
      </c>
      <c r="AY192" s="17" t="s">
        <v>120</v>
      </c>
      <c r="BE192" s="196">
        <f t="shared" si="4"/>
        <v>0</v>
      </c>
      <c r="BF192" s="196">
        <f t="shared" si="5"/>
        <v>0</v>
      </c>
      <c r="BG192" s="196">
        <f t="shared" si="6"/>
        <v>0</v>
      </c>
      <c r="BH192" s="196">
        <f t="shared" si="7"/>
        <v>0</v>
      </c>
      <c r="BI192" s="196">
        <f t="shared" si="8"/>
        <v>0</v>
      </c>
      <c r="BJ192" s="17" t="s">
        <v>128</v>
      </c>
      <c r="BK192" s="196">
        <f t="shared" si="9"/>
        <v>0</v>
      </c>
      <c r="BL192" s="17" t="s">
        <v>208</v>
      </c>
      <c r="BM192" s="195" t="s">
        <v>290</v>
      </c>
    </row>
    <row r="193" spans="1:65" s="2" customFormat="1" ht="16.5" customHeight="1">
      <c r="A193" s="34"/>
      <c r="B193" s="35"/>
      <c r="C193" s="183" t="s">
        <v>291</v>
      </c>
      <c r="D193" s="183" t="s">
        <v>123</v>
      </c>
      <c r="E193" s="184" t="s">
        <v>292</v>
      </c>
      <c r="F193" s="185" t="s">
        <v>293</v>
      </c>
      <c r="G193" s="186" t="s">
        <v>126</v>
      </c>
      <c r="H193" s="187">
        <v>1</v>
      </c>
      <c r="I193" s="188"/>
      <c r="J193" s="189">
        <f t="shared" si="0"/>
        <v>0</v>
      </c>
      <c r="K193" s="190"/>
      <c r="L193" s="39"/>
      <c r="M193" s="191" t="s">
        <v>1</v>
      </c>
      <c r="N193" s="192" t="s">
        <v>39</v>
      </c>
      <c r="O193" s="71"/>
      <c r="P193" s="193">
        <f t="shared" si="1"/>
        <v>0</v>
      </c>
      <c r="Q193" s="193">
        <v>0</v>
      </c>
      <c r="R193" s="193">
        <f t="shared" si="2"/>
        <v>0</v>
      </c>
      <c r="S193" s="193">
        <v>0.00122</v>
      </c>
      <c r="T193" s="194">
        <f t="shared" si="3"/>
        <v>0.00122</v>
      </c>
      <c r="U193" s="34"/>
      <c r="V193" s="34"/>
      <c r="W193" s="34"/>
      <c r="X193" s="34"/>
      <c r="Y193" s="34"/>
      <c r="Z193" s="34"/>
      <c r="AA193" s="34"/>
      <c r="AB193" s="34"/>
      <c r="AC193" s="34"/>
      <c r="AD193" s="34"/>
      <c r="AE193" s="34"/>
      <c r="AR193" s="195" t="s">
        <v>208</v>
      </c>
      <c r="AT193" s="195" t="s">
        <v>123</v>
      </c>
      <c r="AU193" s="195" t="s">
        <v>128</v>
      </c>
      <c r="AY193" s="17" t="s">
        <v>120</v>
      </c>
      <c r="BE193" s="196">
        <f t="shared" si="4"/>
        <v>0</v>
      </c>
      <c r="BF193" s="196">
        <f t="shared" si="5"/>
        <v>0</v>
      </c>
      <c r="BG193" s="196">
        <f t="shared" si="6"/>
        <v>0</v>
      </c>
      <c r="BH193" s="196">
        <f t="shared" si="7"/>
        <v>0</v>
      </c>
      <c r="BI193" s="196">
        <f t="shared" si="8"/>
        <v>0</v>
      </c>
      <c r="BJ193" s="17" t="s">
        <v>128</v>
      </c>
      <c r="BK193" s="196">
        <f t="shared" si="9"/>
        <v>0</v>
      </c>
      <c r="BL193" s="17" t="s">
        <v>208</v>
      </c>
      <c r="BM193" s="195" t="s">
        <v>294</v>
      </c>
    </row>
    <row r="194" spans="2:51" s="13" customFormat="1" ht="12">
      <c r="B194" s="197"/>
      <c r="C194" s="198"/>
      <c r="D194" s="199" t="s">
        <v>141</v>
      </c>
      <c r="E194" s="200" t="s">
        <v>1</v>
      </c>
      <c r="F194" s="201" t="s">
        <v>295</v>
      </c>
      <c r="G194" s="198"/>
      <c r="H194" s="200" t="s">
        <v>1</v>
      </c>
      <c r="I194" s="202"/>
      <c r="J194" s="198"/>
      <c r="K194" s="198"/>
      <c r="L194" s="203"/>
      <c r="M194" s="204"/>
      <c r="N194" s="205"/>
      <c r="O194" s="205"/>
      <c r="P194" s="205"/>
      <c r="Q194" s="205"/>
      <c r="R194" s="205"/>
      <c r="S194" s="205"/>
      <c r="T194" s="206"/>
      <c r="AT194" s="207" t="s">
        <v>141</v>
      </c>
      <c r="AU194" s="207" t="s">
        <v>128</v>
      </c>
      <c r="AV194" s="13" t="s">
        <v>81</v>
      </c>
      <c r="AW194" s="13" t="s">
        <v>31</v>
      </c>
      <c r="AX194" s="13" t="s">
        <v>73</v>
      </c>
      <c r="AY194" s="207" t="s">
        <v>120</v>
      </c>
    </row>
    <row r="195" spans="2:51" s="14" customFormat="1" ht="12">
      <c r="B195" s="208"/>
      <c r="C195" s="209"/>
      <c r="D195" s="199" t="s">
        <v>141</v>
      </c>
      <c r="E195" s="210" t="s">
        <v>1</v>
      </c>
      <c r="F195" s="211" t="s">
        <v>81</v>
      </c>
      <c r="G195" s="209"/>
      <c r="H195" s="212">
        <v>1</v>
      </c>
      <c r="I195" s="213"/>
      <c r="J195" s="209"/>
      <c r="K195" s="209"/>
      <c r="L195" s="214"/>
      <c r="M195" s="215"/>
      <c r="N195" s="216"/>
      <c r="O195" s="216"/>
      <c r="P195" s="216"/>
      <c r="Q195" s="216"/>
      <c r="R195" s="216"/>
      <c r="S195" s="216"/>
      <c r="T195" s="217"/>
      <c r="AT195" s="218" t="s">
        <v>141</v>
      </c>
      <c r="AU195" s="218" t="s">
        <v>128</v>
      </c>
      <c r="AV195" s="14" t="s">
        <v>128</v>
      </c>
      <c r="AW195" s="14" t="s">
        <v>31</v>
      </c>
      <c r="AX195" s="14" t="s">
        <v>81</v>
      </c>
      <c r="AY195" s="218" t="s">
        <v>120</v>
      </c>
    </row>
    <row r="196" spans="1:65" s="2" customFormat="1" ht="24.15" customHeight="1">
      <c r="A196" s="34"/>
      <c r="B196" s="35"/>
      <c r="C196" s="183" t="s">
        <v>296</v>
      </c>
      <c r="D196" s="183" t="s">
        <v>123</v>
      </c>
      <c r="E196" s="184" t="s">
        <v>297</v>
      </c>
      <c r="F196" s="185" t="s">
        <v>298</v>
      </c>
      <c r="G196" s="186" t="s">
        <v>172</v>
      </c>
      <c r="H196" s="187">
        <v>0.059</v>
      </c>
      <c r="I196" s="188"/>
      <c r="J196" s="189">
        <f>ROUND(I196*H196,2)</f>
        <v>0</v>
      </c>
      <c r="K196" s="190"/>
      <c r="L196" s="39"/>
      <c r="M196" s="191" t="s">
        <v>1</v>
      </c>
      <c r="N196" s="192" t="s">
        <v>39</v>
      </c>
      <c r="O196" s="71"/>
      <c r="P196" s="193">
        <f>O196*H196</f>
        <v>0</v>
      </c>
      <c r="Q196" s="193">
        <v>0</v>
      </c>
      <c r="R196" s="193">
        <f>Q196*H196</f>
        <v>0</v>
      </c>
      <c r="S196" s="193">
        <v>0</v>
      </c>
      <c r="T196" s="194">
        <f>S196*H196</f>
        <v>0</v>
      </c>
      <c r="U196" s="34"/>
      <c r="V196" s="34"/>
      <c r="W196" s="34"/>
      <c r="X196" s="34"/>
      <c r="Y196" s="34"/>
      <c r="Z196" s="34"/>
      <c r="AA196" s="34"/>
      <c r="AB196" s="34"/>
      <c r="AC196" s="34"/>
      <c r="AD196" s="34"/>
      <c r="AE196" s="34"/>
      <c r="AR196" s="195" t="s">
        <v>208</v>
      </c>
      <c r="AT196" s="195" t="s">
        <v>123</v>
      </c>
      <c r="AU196" s="195" t="s">
        <v>128</v>
      </c>
      <c r="AY196" s="17" t="s">
        <v>120</v>
      </c>
      <c r="BE196" s="196">
        <f>IF(N196="základní",J196,0)</f>
        <v>0</v>
      </c>
      <c r="BF196" s="196">
        <f>IF(N196="snížená",J196,0)</f>
        <v>0</v>
      </c>
      <c r="BG196" s="196">
        <f>IF(N196="zákl. přenesená",J196,0)</f>
        <v>0</v>
      </c>
      <c r="BH196" s="196">
        <f>IF(N196="sníž. přenesená",J196,0)</f>
        <v>0</v>
      </c>
      <c r="BI196" s="196">
        <f>IF(N196="nulová",J196,0)</f>
        <v>0</v>
      </c>
      <c r="BJ196" s="17" t="s">
        <v>128</v>
      </c>
      <c r="BK196" s="196">
        <f>ROUND(I196*H196,2)</f>
        <v>0</v>
      </c>
      <c r="BL196" s="17" t="s">
        <v>208</v>
      </c>
      <c r="BM196" s="195" t="s">
        <v>299</v>
      </c>
    </row>
    <row r="197" spans="1:65" s="2" customFormat="1" ht="24.15" customHeight="1">
      <c r="A197" s="34"/>
      <c r="B197" s="35"/>
      <c r="C197" s="183" t="s">
        <v>300</v>
      </c>
      <c r="D197" s="183" t="s">
        <v>123</v>
      </c>
      <c r="E197" s="184" t="s">
        <v>301</v>
      </c>
      <c r="F197" s="185" t="s">
        <v>302</v>
      </c>
      <c r="G197" s="186" t="s">
        <v>172</v>
      </c>
      <c r="H197" s="187">
        <v>0.059</v>
      </c>
      <c r="I197" s="188"/>
      <c r="J197" s="189">
        <f>ROUND(I197*H197,2)</f>
        <v>0</v>
      </c>
      <c r="K197" s="190"/>
      <c r="L197" s="39"/>
      <c r="M197" s="191" t="s">
        <v>1</v>
      </c>
      <c r="N197" s="192" t="s">
        <v>39</v>
      </c>
      <c r="O197" s="71"/>
      <c r="P197" s="193">
        <f>O197*H197</f>
        <v>0</v>
      </c>
      <c r="Q197" s="193">
        <v>0</v>
      </c>
      <c r="R197" s="193">
        <f>Q197*H197</f>
        <v>0</v>
      </c>
      <c r="S197" s="193">
        <v>0</v>
      </c>
      <c r="T197" s="194">
        <f>S197*H197</f>
        <v>0</v>
      </c>
      <c r="U197" s="34"/>
      <c r="V197" s="34"/>
      <c r="W197" s="34"/>
      <c r="X197" s="34"/>
      <c r="Y197" s="34"/>
      <c r="Z197" s="34"/>
      <c r="AA197" s="34"/>
      <c r="AB197" s="34"/>
      <c r="AC197" s="34"/>
      <c r="AD197" s="34"/>
      <c r="AE197" s="34"/>
      <c r="AR197" s="195" t="s">
        <v>208</v>
      </c>
      <c r="AT197" s="195" t="s">
        <v>123</v>
      </c>
      <c r="AU197" s="195" t="s">
        <v>128</v>
      </c>
      <c r="AY197" s="17" t="s">
        <v>120</v>
      </c>
      <c r="BE197" s="196">
        <f>IF(N197="základní",J197,0)</f>
        <v>0</v>
      </c>
      <c r="BF197" s="196">
        <f>IF(N197="snížená",J197,0)</f>
        <v>0</v>
      </c>
      <c r="BG197" s="196">
        <f>IF(N197="zákl. přenesená",J197,0)</f>
        <v>0</v>
      </c>
      <c r="BH197" s="196">
        <f>IF(N197="sníž. přenesená",J197,0)</f>
        <v>0</v>
      </c>
      <c r="BI197" s="196">
        <f>IF(N197="nulová",J197,0)</f>
        <v>0</v>
      </c>
      <c r="BJ197" s="17" t="s">
        <v>128</v>
      </c>
      <c r="BK197" s="196">
        <f>ROUND(I197*H197,2)</f>
        <v>0</v>
      </c>
      <c r="BL197" s="17" t="s">
        <v>208</v>
      </c>
      <c r="BM197" s="195" t="s">
        <v>303</v>
      </c>
    </row>
    <row r="198" spans="1:65" s="2" customFormat="1" ht="24.15" customHeight="1">
      <c r="A198" s="34"/>
      <c r="B198" s="35"/>
      <c r="C198" s="183" t="s">
        <v>304</v>
      </c>
      <c r="D198" s="183" t="s">
        <v>123</v>
      </c>
      <c r="E198" s="184" t="s">
        <v>305</v>
      </c>
      <c r="F198" s="185" t="s">
        <v>306</v>
      </c>
      <c r="G198" s="186" t="s">
        <v>172</v>
      </c>
      <c r="H198" s="187">
        <v>0.059</v>
      </c>
      <c r="I198" s="188"/>
      <c r="J198" s="189">
        <f>ROUND(I198*H198,2)</f>
        <v>0</v>
      </c>
      <c r="K198" s="190"/>
      <c r="L198" s="39"/>
      <c r="M198" s="191" t="s">
        <v>1</v>
      </c>
      <c r="N198" s="192" t="s">
        <v>39</v>
      </c>
      <c r="O198" s="71"/>
      <c r="P198" s="193">
        <f>O198*H198</f>
        <v>0</v>
      </c>
      <c r="Q198" s="193">
        <v>0</v>
      </c>
      <c r="R198" s="193">
        <f>Q198*H198</f>
        <v>0</v>
      </c>
      <c r="S198" s="193">
        <v>0</v>
      </c>
      <c r="T198" s="194">
        <f>S198*H198</f>
        <v>0</v>
      </c>
      <c r="U198" s="34"/>
      <c r="V198" s="34"/>
      <c r="W198" s="34"/>
      <c r="X198" s="34"/>
      <c r="Y198" s="34"/>
      <c r="Z198" s="34"/>
      <c r="AA198" s="34"/>
      <c r="AB198" s="34"/>
      <c r="AC198" s="34"/>
      <c r="AD198" s="34"/>
      <c r="AE198" s="34"/>
      <c r="AR198" s="195" t="s">
        <v>208</v>
      </c>
      <c r="AT198" s="195" t="s">
        <v>123</v>
      </c>
      <c r="AU198" s="195" t="s">
        <v>128</v>
      </c>
      <c r="AY198" s="17" t="s">
        <v>120</v>
      </c>
      <c r="BE198" s="196">
        <f>IF(N198="základní",J198,0)</f>
        <v>0</v>
      </c>
      <c r="BF198" s="196">
        <f>IF(N198="snížená",J198,0)</f>
        <v>0</v>
      </c>
      <c r="BG198" s="196">
        <f>IF(N198="zákl. přenesená",J198,0)</f>
        <v>0</v>
      </c>
      <c r="BH198" s="196">
        <f>IF(N198="sníž. přenesená",J198,0)</f>
        <v>0</v>
      </c>
      <c r="BI198" s="196">
        <f>IF(N198="nulová",J198,0)</f>
        <v>0</v>
      </c>
      <c r="BJ198" s="17" t="s">
        <v>128</v>
      </c>
      <c r="BK198" s="196">
        <f>ROUND(I198*H198,2)</f>
        <v>0</v>
      </c>
      <c r="BL198" s="17" t="s">
        <v>208</v>
      </c>
      <c r="BM198" s="195" t="s">
        <v>307</v>
      </c>
    </row>
    <row r="199" spans="2:63" s="12" customFormat="1" ht="22.95" customHeight="1">
      <c r="B199" s="167"/>
      <c r="C199" s="168"/>
      <c r="D199" s="169" t="s">
        <v>72</v>
      </c>
      <c r="E199" s="181" t="s">
        <v>308</v>
      </c>
      <c r="F199" s="181" t="s">
        <v>309</v>
      </c>
      <c r="G199" s="168"/>
      <c r="H199" s="168"/>
      <c r="I199" s="171"/>
      <c r="J199" s="182">
        <f>BK199</f>
        <v>0</v>
      </c>
      <c r="K199" s="168"/>
      <c r="L199" s="173"/>
      <c r="M199" s="174"/>
      <c r="N199" s="175"/>
      <c r="O199" s="175"/>
      <c r="P199" s="176">
        <f>SUM(P200:P205)</f>
        <v>0</v>
      </c>
      <c r="Q199" s="175"/>
      <c r="R199" s="176">
        <f>SUM(R200:R205)</f>
        <v>0.036</v>
      </c>
      <c r="S199" s="175"/>
      <c r="T199" s="177">
        <f>SUM(T200:T205)</f>
        <v>0.08</v>
      </c>
      <c r="AR199" s="178" t="s">
        <v>128</v>
      </c>
      <c r="AT199" s="179" t="s">
        <v>72</v>
      </c>
      <c r="AU199" s="179" t="s">
        <v>81</v>
      </c>
      <c r="AY199" s="178" t="s">
        <v>120</v>
      </c>
      <c r="BK199" s="180">
        <f>SUM(BK200:BK205)</f>
        <v>0</v>
      </c>
    </row>
    <row r="200" spans="1:65" s="2" customFormat="1" ht="16.5" customHeight="1">
      <c r="A200" s="34"/>
      <c r="B200" s="35"/>
      <c r="C200" s="183" t="s">
        <v>310</v>
      </c>
      <c r="D200" s="183" t="s">
        <v>123</v>
      </c>
      <c r="E200" s="184" t="s">
        <v>311</v>
      </c>
      <c r="F200" s="185" t="s">
        <v>312</v>
      </c>
      <c r="G200" s="186" t="s">
        <v>126</v>
      </c>
      <c r="H200" s="187">
        <v>1</v>
      </c>
      <c r="I200" s="188"/>
      <c r="J200" s="189">
        <f aca="true" t="shared" si="10" ref="J200:J205">ROUND(I200*H200,2)</f>
        <v>0</v>
      </c>
      <c r="K200" s="190"/>
      <c r="L200" s="39"/>
      <c r="M200" s="191" t="s">
        <v>1</v>
      </c>
      <c r="N200" s="192" t="s">
        <v>39</v>
      </c>
      <c r="O200" s="71"/>
      <c r="P200" s="193">
        <f aca="true" t="shared" si="11" ref="P200:P205">O200*H200</f>
        <v>0</v>
      </c>
      <c r="Q200" s="193">
        <v>0</v>
      </c>
      <c r="R200" s="193">
        <f aca="true" t="shared" si="12" ref="R200:R205">Q200*H200</f>
        <v>0</v>
      </c>
      <c r="S200" s="193">
        <v>0</v>
      </c>
      <c r="T200" s="194">
        <f aca="true" t="shared" si="13" ref="T200:T205">S200*H200</f>
        <v>0</v>
      </c>
      <c r="U200" s="34"/>
      <c r="V200" s="34"/>
      <c r="W200" s="34"/>
      <c r="X200" s="34"/>
      <c r="Y200" s="34"/>
      <c r="Z200" s="34"/>
      <c r="AA200" s="34"/>
      <c r="AB200" s="34"/>
      <c r="AC200" s="34"/>
      <c r="AD200" s="34"/>
      <c r="AE200" s="34"/>
      <c r="AR200" s="195" t="s">
        <v>208</v>
      </c>
      <c r="AT200" s="195" t="s">
        <v>123</v>
      </c>
      <c r="AU200" s="195" t="s">
        <v>128</v>
      </c>
      <c r="AY200" s="17" t="s">
        <v>120</v>
      </c>
      <c r="BE200" s="196">
        <f aca="true" t="shared" si="14" ref="BE200:BE205">IF(N200="základní",J200,0)</f>
        <v>0</v>
      </c>
      <c r="BF200" s="196">
        <f aca="true" t="shared" si="15" ref="BF200:BF205">IF(N200="snížená",J200,0)</f>
        <v>0</v>
      </c>
      <c r="BG200" s="196">
        <f aca="true" t="shared" si="16" ref="BG200:BG205">IF(N200="zákl. přenesená",J200,0)</f>
        <v>0</v>
      </c>
      <c r="BH200" s="196">
        <f aca="true" t="shared" si="17" ref="BH200:BH205">IF(N200="sníž. přenesená",J200,0)</f>
        <v>0</v>
      </c>
      <c r="BI200" s="196">
        <f aca="true" t="shared" si="18" ref="BI200:BI205">IF(N200="nulová",J200,0)</f>
        <v>0</v>
      </c>
      <c r="BJ200" s="17" t="s">
        <v>128</v>
      </c>
      <c r="BK200" s="196">
        <f aca="true" t="shared" si="19" ref="BK200:BK205">ROUND(I200*H200,2)</f>
        <v>0</v>
      </c>
      <c r="BL200" s="17" t="s">
        <v>208</v>
      </c>
      <c r="BM200" s="195" t="s">
        <v>313</v>
      </c>
    </row>
    <row r="201" spans="1:65" s="2" customFormat="1" ht="16.5" customHeight="1">
      <c r="A201" s="34"/>
      <c r="B201" s="35"/>
      <c r="C201" s="230" t="s">
        <v>314</v>
      </c>
      <c r="D201" s="230" t="s">
        <v>233</v>
      </c>
      <c r="E201" s="231" t="s">
        <v>315</v>
      </c>
      <c r="F201" s="232" t="s">
        <v>316</v>
      </c>
      <c r="G201" s="233" t="s">
        <v>126</v>
      </c>
      <c r="H201" s="234">
        <v>1</v>
      </c>
      <c r="I201" s="235"/>
      <c r="J201" s="236">
        <f t="shared" si="10"/>
        <v>0</v>
      </c>
      <c r="K201" s="237"/>
      <c r="L201" s="238"/>
      <c r="M201" s="239" t="s">
        <v>1</v>
      </c>
      <c r="N201" s="240" t="s">
        <v>39</v>
      </c>
      <c r="O201" s="71"/>
      <c r="P201" s="193">
        <f t="shared" si="11"/>
        <v>0</v>
      </c>
      <c r="Q201" s="193">
        <v>0.036</v>
      </c>
      <c r="R201" s="193">
        <f t="shared" si="12"/>
        <v>0.036</v>
      </c>
      <c r="S201" s="193">
        <v>0</v>
      </c>
      <c r="T201" s="194">
        <f t="shared" si="13"/>
        <v>0</v>
      </c>
      <c r="U201" s="34"/>
      <c r="V201" s="34"/>
      <c r="W201" s="34"/>
      <c r="X201" s="34"/>
      <c r="Y201" s="34"/>
      <c r="Z201" s="34"/>
      <c r="AA201" s="34"/>
      <c r="AB201" s="34"/>
      <c r="AC201" s="34"/>
      <c r="AD201" s="34"/>
      <c r="AE201" s="34"/>
      <c r="AR201" s="195" t="s">
        <v>236</v>
      </c>
      <c r="AT201" s="195" t="s">
        <v>233</v>
      </c>
      <c r="AU201" s="195" t="s">
        <v>128</v>
      </c>
      <c r="AY201" s="17" t="s">
        <v>120</v>
      </c>
      <c r="BE201" s="196">
        <f t="shared" si="14"/>
        <v>0</v>
      </c>
      <c r="BF201" s="196">
        <f t="shared" si="15"/>
        <v>0</v>
      </c>
      <c r="BG201" s="196">
        <f t="shared" si="16"/>
        <v>0</v>
      </c>
      <c r="BH201" s="196">
        <f t="shared" si="17"/>
        <v>0</v>
      </c>
      <c r="BI201" s="196">
        <f t="shared" si="18"/>
        <v>0</v>
      </c>
      <c r="BJ201" s="17" t="s">
        <v>128</v>
      </c>
      <c r="BK201" s="196">
        <f t="shared" si="19"/>
        <v>0</v>
      </c>
      <c r="BL201" s="17" t="s">
        <v>208</v>
      </c>
      <c r="BM201" s="195" t="s">
        <v>317</v>
      </c>
    </row>
    <row r="202" spans="1:65" s="2" customFormat="1" ht="21.75" customHeight="1">
      <c r="A202" s="34"/>
      <c r="B202" s="35"/>
      <c r="C202" s="183" t="s">
        <v>318</v>
      </c>
      <c r="D202" s="183" t="s">
        <v>123</v>
      </c>
      <c r="E202" s="184" t="s">
        <v>319</v>
      </c>
      <c r="F202" s="185" t="s">
        <v>320</v>
      </c>
      <c r="G202" s="186" t="s">
        <v>126</v>
      </c>
      <c r="H202" s="187">
        <v>1</v>
      </c>
      <c r="I202" s="188"/>
      <c r="J202" s="189">
        <f t="shared" si="10"/>
        <v>0</v>
      </c>
      <c r="K202" s="190"/>
      <c r="L202" s="39"/>
      <c r="M202" s="191" t="s">
        <v>1</v>
      </c>
      <c r="N202" s="192" t="s">
        <v>39</v>
      </c>
      <c r="O202" s="71"/>
      <c r="P202" s="193">
        <f t="shared" si="11"/>
        <v>0</v>
      </c>
      <c r="Q202" s="193">
        <v>0</v>
      </c>
      <c r="R202" s="193">
        <f t="shared" si="12"/>
        <v>0</v>
      </c>
      <c r="S202" s="193">
        <v>0.08</v>
      </c>
      <c r="T202" s="194">
        <f t="shared" si="13"/>
        <v>0.08</v>
      </c>
      <c r="U202" s="34"/>
      <c r="V202" s="34"/>
      <c r="W202" s="34"/>
      <c r="X202" s="34"/>
      <c r="Y202" s="34"/>
      <c r="Z202" s="34"/>
      <c r="AA202" s="34"/>
      <c r="AB202" s="34"/>
      <c r="AC202" s="34"/>
      <c r="AD202" s="34"/>
      <c r="AE202" s="34"/>
      <c r="AR202" s="195" t="s">
        <v>208</v>
      </c>
      <c r="AT202" s="195" t="s">
        <v>123</v>
      </c>
      <c r="AU202" s="195" t="s">
        <v>128</v>
      </c>
      <c r="AY202" s="17" t="s">
        <v>120</v>
      </c>
      <c r="BE202" s="196">
        <f t="shared" si="14"/>
        <v>0</v>
      </c>
      <c r="BF202" s="196">
        <f t="shared" si="15"/>
        <v>0</v>
      </c>
      <c r="BG202" s="196">
        <f t="shared" si="16"/>
        <v>0</v>
      </c>
      <c r="BH202" s="196">
        <f t="shared" si="17"/>
        <v>0</v>
      </c>
      <c r="BI202" s="196">
        <f t="shared" si="18"/>
        <v>0</v>
      </c>
      <c r="BJ202" s="17" t="s">
        <v>128</v>
      </c>
      <c r="BK202" s="196">
        <f t="shared" si="19"/>
        <v>0</v>
      </c>
      <c r="BL202" s="17" t="s">
        <v>208</v>
      </c>
      <c r="BM202" s="195" t="s">
        <v>321</v>
      </c>
    </row>
    <row r="203" spans="1:65" s="2" customFormat="1" ht="24.15" customHeight="1">
      <c r="A203" s="34"/>
      <c r="B203" s="35"/>
      <c r="C203" s="183" t="s">
        <v>322</v>
      </c>
      <c r="D203" s="183" t="s">
        <v>123</v>
      </c>
      <c r="E203" s="184" t="s">
        <v>323</v>
      </c>
      <c r="F203" s="185" t="s">
        <v>324</v>
      </c>
      <c r="G203" s="186" t="s">
        <v>172</v>
      </c>
      <c r="H203" s="187">
        <v>0.036</v>
      </c>
      <c r="I203" s="188"/>
      <c r="J203" s="189">
        <f t="shared" si="10"/>
        <v>0</v>
      </c>
      <c r="K203" s="190"/>
      <c r="L203" s="39"/>
      <c r="M203" s="191" t="s">
        <v>1</v>
      </c>
      <c r="N203" s="192" t="s">
        <v>39</v>
      </c>
      <c r="O203" s="71"/>
      <c r="P203" s="193">
        <f t="shared" si="11"/>
        <v>0</v>
      </c>
      <c r="Q203" s="193">
        <v>0</v>
      </c>
      <c r="R203" s="193">
        <f t="shared" si="12"/>
        <v>0</v>
      </c>
      <c r="S203" s="193">
        <v>0</v>
      </c>
      <c r="T203" s="194">
        <f t="shared" si="13"/>
        <v>0</v>
      </c>
      <c r="U203" s="34"/>
      <c r="V203" s="34"/>
      <c r="W203" s="34"/>
      <c r="X203" s="34"/>
      <c r="Y203" s="34"/>
      <c r="Z203" s="34"/>
      <c r="AA203" s="34"/>
      <c r="AB203" s="34"/>
      <c r="AC203" s="34"/>
      <c r="AD203" s="34"/>
      <c r="AE203" s="34"/>
      <c r="AR203" s="195" t="s">
        <v>208</v>
      </c>
      <c r="AT203" s="195" t="s">
        <v>123</v>
      </c>
      <c r="AU203" s="195" t="s">
        <v>128</v>
      </c>
      <c r="AY203" s="17" t="s">
        <v>120</v>
      </c>
      <c r="BE203" s="196">
        <f t="shared" si="14"/>
        <v>0</v>
      </c>
      <c r="BF203" s="196">
        <f t="shared" si="15"/>
        <v>0</v>
      </c>
      <c r="BG203" s="196">
        <f t="shared" si="16"/>
        <v>0</v>
      </c>
      <c r="BH203" s="196">
        <f t="shared" si="17"/>
        <v>0</v>
      </c>
      <c r="BI203" s="196">
        <f t="shared" si="18"/>
        <v>0</v>
      </c>
      <c r="BJ203" s="17" t="s">
        <v>128</v>
      </c>
      <c r="BK203" s="196">
        <f t="shared" si="19"/>
        <v>0</v>
      </c>
      <c r="BL203" s="17" t="s">
        <v>208</v>
      </c>
      <c r="BM203" s="195" t="s">
        <v>325</v>
      </c>
    </row>
    <row r="204" spans="1:65" s="2" customFormat="1" ht="24.15" customHeight="1">
      <c r="A204" s="34"/>
      <c r="B204" s="35"/>
      <c r="C204" s="183" t="s">
        <v>326</v>
      </c>
      <c r="D204" s="183" t="s">
        <v>123</v>
      </c>
      <c r="E204" s="184" t="s">
        <v>327</v>
      </c>
      <c r="F204" s="185" t="s">
        <v>328</v>
      </c>
      <c r="G204" s="186" t="s">
        <v>172</v>
      </c>
      <c r="H204" s="187">
        <v>0.036</v>
      </c>
      <c r="I204" s="188"/>
      <c r="J204" s="189">
        <f t="shared" si="10"/>
        <v>0</v>
      </c>
      <c r="K204" s="190"/>
      <c r="L204" s="39"/>
      <c r="M204" s="191" t="s">
        <v>1</v>
      </c>
      <c r="N204" s="192" t="s">
        <v>39</v>
      </c>
      <c r="O204" s="71"/>
      <c r="P204" s="193">
        <f t="shared" si="11"/>
        <v>0</v>
      </c>
      <c r="Q204" s="193">
        <v>0</v>
      </c>
      <c r="R204" s="193">
        <f t="shared" si="12"/>
        <v>0</v>
      </c>
      <c r="S204" s="193">
        <v>0</v>
      </c>
      <c r="T204" s="194">
        <f t="shared" si="13"/>
        <v>0</v>
      </c>
      <c r="U204" s="34"/>
      <c r="V204" s="34"/>
      <c r="W204" s="34"/>
      <c r="X204" s="34"/>
      <c r="Y204" s="34"/>
      <c r="Z204" s="34"/>
      <c r="AA204" s="34"/>
      <c r="AB204" s="34"/>
      <c r="AC204" s="34"/>
      <c r="AD204" s="34"/>
      <c r="AE204" s="34"/>
      <c r="AR204" s="195" t="s">
        <v>208</v>
      </c>
      <c r="AT204" s="195" t="s">
        <v>123</v>
      </c>
      <c r="AU204" s="195" t="s">
        <v>128</v>
      </c>
      <c r="AY204" s="17" t="s">
        <v>120</v>
      </c>
      <c r="BE204" s="196">
        <f t="shared" si="14"/>
        <v>0</v>
      </c>
      <c r="BF204" s="196">
        <f t="shared" si="15"/>
        <v>0</v>
      </c>
      <c r="BG204" s="196">
        <f t="shared" si="16"/>
        <v>0</v>
      </c>
      <c r="BH204" s="196">
        <f t="shared" si="17"/>
        <v>0</v>
      </c>
      <c r="BI204" s="196">
        <f t="shared" si="18"/>
        <v>0</v>
      </c>
      <c r="BJ204" s="17" t="s">
        <v>128</v>
      </c>
      <c r="BK204" s="196">
        <f t="shared" si="19"/>
        <v>0</v>
      </c>
      <c r="BL204" s="17" t="s">
        <v>208</v>
      </c>
      <c r="BM204" s="195" t="s">
        <v>329</v>
      </c>
    </row>
    <row r="205" spans="1:65" s="2" customFormat="1" ht="24.15" customHeight="1">
      <c r="A205" s="34"/>
      <c r="B205" s="35"/>
      <c r="C205" s="183" t="s">
        <v>330</v>
      </c>
      <c r="D205" s="183" t="s">
        <v>123</v>
      </c>
      <c r="E205" s="184" t="s">
        <v>331</v>
      </c>
      <c r="F205" s="185" t="s">
        <v>332</v>
      </c>
      <c r="G205" s="186" t="s">
        <v>172</v>
      </c>
      <c r="H205" s="187">
        <v>0.036</v>
      </c>
      <c r="I205" s="188"/>
      <c r="J205" s="189">
        <f t="shared" si="10"/>
        <v>0</v>
      </c>
      <c r="K205" s="190"/>
      <c r="L205" s="39"/>
      <c r="M205" s="191" t="s">
        <v>1</v>
      </c>
      <c r="N205" s="192" t="s">
        <v>39</v>
      </c>
      <c r="O205" s="71"/>
      <c r="P205" s="193">
        <f t="shared" si="11"/>
        <v>0</v>
      </c>
      <c r="Q205" s="193">
        <v>0</v>
      </c>
      <c r="R205" s="193">
        <f t="shared" si="12"/>
        <v>0</v>
      </c>
      <c r="S205" s="193">
        <v>0</v>
      </c>
      <c r="T205" s="194">
        <f t="shared" si="13"/>
        <v>0</v>
      </c>
      <c r="U205" s="34"/>
      <c r="V205" s="34"/>
      <c r="W205" s="34"/>
      <c r="X205" s="34"/>
      <c r="Y205" s="34"/>
      <c r="Z205" s="34"/>
      <c r="AA205" s="34"/>
      <c r="AB205" s="34"/>
      <c r="AC205" s="34"/>
      <c r="AD205" s="34"/>
      <c r="AE205" s="34"/>
      <c r="AR205" s="195" t="s">
        <v>208</v>
      </c>
      <c r="AT205" s="195" t="s">
        <v>123</v>
      </c>
      <c r="AU205" s="195" t="s">
        <v>128</v>
      </c>
      <c r="AY205" s="17" t="s">
        <v>120</v>
      </c>
      <c r="BE205" s="196">
        <f t="shared" si="14"/>
        <v>0</v>
      </c>
      <c r="BF205" s="196">
        <f t="shared" si="15"/>
        <v>0</v>
      </c>
      <c r="BG205" s="196">
        <f t="shared" si="16"/>
        <v>0</v>
      </c>
      <c r="BH205" s="196">
        <f t="shared" si="17"/>
        <v>0</v>
      </c>
      <c r="BI205" s="196">
        <f t="shared" si="18"/>
        <v>0</v>
      </c>
      <c r="BJ205" s="17" t="s">
        <v>128</v>
      </c>
      <c r="BK205" s="196">
        <f t="shared" si="19"/>
        <v>0</v>
      </c>
      <c r="BL205" s="17" t="s">
        <v>208</v>
      </c>
      <c r="BM205" s="195" t="s">
        <v>333</v>
      </c>
    </row>
    <row r="206" spans="2:63" s="12" customFormat="1" ht="22.95" customHeight="1">
      <c r="B206" s="167"/>
      <c r="C206" s="168"/>
      <c r="D206" s="169" t="s">
        <v>72</v>
      </c>
      <c r="E206" s="181" t="s">
        <v>334</v>
      </c>
      <c r="F206" s="181" t="s">
        <v>335</v>
      </c>
      <c r="G206" s="168"/>
      <c r="H206" s="168"/>
      <c r="I206" s="171"/>
      <c r="J206" s="182">
        <f>BK206</f>
        <v>0</v>
      </c>
      <c r="K206" s="168"/>
      <c r="L206" s="173"/>
      <c r="M206" s="174"/>
      <c r="N206" s="175"/>
      <c r="O206" s="175"/>
      <c r="P206" s="176">
        <f>SUM(P207:P216)</f>
        <v>0</v>
      </c>
      <c r="Q206" s="175"/>
      <c r="R206" s="176">
        <f>SUM(R207:R216)</f>
        <v>0.0015352</v>
      </c>
      <c r="S206" s="175"/>
      <c r="T206" s="177">
        <f>SUM(T207:T216)</f>
        <v>0</v>
      </c>
      <c r="AR206" s="178" t="s">
        <v>128</v>
      </c>
      <c r="AT206" s="179" t="s">
        <v>72</v>
      </c>
      <c r="AU206" s="179" t="s">
        <v>81</v>
      </c>
      <c r="AY206" s="178" t="s">
        <v>120</v>
      </c>
      <c r="BK206" s="180">
        <f>SUM(BK207:BK216)</f>
        <v>0</v>
      </c>
    </row>
    <row r="207" spans="1:65" s="2" customFormat="1" ht="16.5" customHeight="1">
      <c r="A207" s="34"/>
      <c r="B207" s="35"/>
      <c r="C207" s="183" t="s">
        <v>336</v>
      </c>
      <c r="D207" s="183" t="s">
        <v>123</v>
      </c>
      <c r="E207" s="184" t="s">
        <v>337</v>
      </c>
      <c r="F207" s="185" t="s">
        <v>338</v>
      </c>
      <c r="G207" s="186" t="s">
        <v>163</v>
      </c>
      <c r="H207" s="187">
        <v>20</v>
      </c>
      <c r="I207" s="188"/>
      <c r="J207" s="189">
        <f>ROUND(I207*H207,2)</f>
        <v>0</v>
      </c>
      <c r="K207" s="190"/>
      <c r="L207" s="39"/>
      <c r="M207" s="191" t="s">
        <v>1</v>
      </c>
      <c r="N207" s="192" t="s">
        <v>39</v>
      </c>
      <c r="O207" s="71"/>
      <c r="P207" s="193">
        <f>O207*H207</f>
        <v>0</v>
      </c>
      <c r="Q207" s="193">
        <v>3E-05</v>
      </c>
      <c r="R207" s="193">
        <f>Q207*H207</f>
        <v>0.0006000000000000001</v>
      </c>
      <c r="S207" s="193">
        <v>0</v>
      </c>
      <c r="T207" s="194">
        <f>S207*H207</f>
        <v>0</v>
      </c>
      <c r="U207" s="34"/>
      <c r="V207" s="34"/>
      <c r="W207" s="34"/>
      <c r="X207" s="34"/>
      <c r="Y207" s="34"/>
      <c r="Z207" s="34"/>
      <c r="AA207" s="34"/>
      <c r="AB207" s="34"/>
      <c r="AC207" s="34"/>
      <c r="AD207" s="34"/>
      <c r="AE207" s="34"/>
      <c r="AR207" s="195" t="s">
        <v>208</v>
      </c>
      <c r="AT207" s="195" t="s">
        <v>123</v>
      </c>
      <c r="AU207" s="195" t="s">
        <v>128</v>
      </c>
      <c r="AY207" s="17" t="s">
        <v>120</v>
      </c>
      <c r="BE207" s="196">
        <f>IF(N207="základní",J207,0)</f>
        <v>0</v>
      </c>
      <c r="BF207" s="196">
        <f>IF(N207="snížená",J207,0)</f>
        <v>0</v>
      </c>
      <c r="BG207" s="196">
        <f>IF(N207="zákl. přenesená",J207,0)</f>
        <v>0</v>
      </c>
      <c r="BH207" s="196">
        <f>IF(N207="sníž. přenesená",J207,0)</f>
        <v>0</v>
      </c>
      <c r="BI207" s="196">
        <f>IF(N207="nulová",J207,0)</f>
        <v>0</v>
      </c>
      <c r="BJ207" s="17" t="s">
        <v>128</v>
      </c>
      <c r="BK207" s="196">
        <f>ROUND(I207*H207,2)</f>
        <v>0</v>
      </c>
      <c r="BL207" s="17" t="s">
        <v>208</v>
      </c>
      <c r="BM207" s="195" t="s">
        <v>339</v>
      </c>
    </row>
    <row r="208" spans="1:65" s="2" customFormat="1" ht="24.15" customHeight="1">
      <c r="A208" s="34"/>
      <c r="B208" s="35"/>
      <c r="C208" s="183" t="s">
        <v>340</v>
      </c>
      <c r="D208" s="183" t="s">
        <v>123</v>
      </c>
      <c r="E208" s="184" t="s">
        <v>341</v>
      </c>
      <c r="F208" s="185" t="s">
        <v>342</v>
      </c>
      <c r="G208" s="186" t="s">
        <v>139</v>
      </c>
      <c r="H208" s="187">
        <v>18.704</v>
      </c>
      <c r="I208" s="188"/>
      <c r="J208" s="189">
        <f>ROUND(I208*H208,2)</f>
        <v>0</v>
      </c>
      <c r="K208" s="190"/>
      <c r="L208" s="39"/>
      <c r="M208" s="191" t="s">
        <v>1</v>
      </c>
      <c r="N208" s="192" t="s">
        <v>39</v>
      </c>
      <c r="O208" s="71"/>
      <c r="P208" s="193">
        <f>O208*H208</f>
        <v>0</v>
      </c>
      <c r="Q208" s="193">
        <v>5E-05</v>
      </c>
      <c r="R208" s="193">
        <f>Q208*H208</f>
        <v>0.0009352000000000001</v>
      </c>
      <c r="S208" s="193">
        <v>0</v>
      </c>
      <c r="T208" s="194">
        <f>S208*H208</f>
        <v>0</v>
      </c>
      <c r="U208" s="34"/>
      <c r="V208" s="34"/>
      <c r="W208" s="34"/>
      <c r="X208" s="34"/>
      <c r="Y208" s="34"/>
      <c r="Z208" s="34"/>
      <c r="AA208" s="34"/>
      <c r="AB208" s="34"/>
      <c r="AC208" s="34"/>
      <c r="AD208" s="34"/>
      <c r="AE208" s="34"/>
      <c r="AR208" s="195" t="s">
        <v>208</v>
      </c>
      <c r="AT208" s="195" t="s">
        <v>123</v>
      </c>
      <c r="AU208" s="195" t="s">
        <v>128</v>
      </c>
      <c r="AY208" s="17" t="s">
        <v>120</v>
      </c>
      <c r="BE208" s="196">
        <f>IF(N208="základní",J208,0)</f>
        <v>0</v>
      </c>
      <c r="BF208" s="196">
        <f>IF(N208="snížená",J208,0)</f>
        <v>0</v>
      </c>
      <c r="BG208" s="196">
        <f>IF(N208="zákl. přenesená",J208,0)</f>
        <v>0</v>
      </c>
      <c r="BH208" s="196">
        <f>IF(N208="sníž. přenesená",J208,0)</f>
        <v>0</v>
      </c>
      <c r="BI208" s="196">
        <f>IF(N208="nulová",J208,0)</f>
        <v>0</v>
      </c>
      <c r="BJ208" s="17" t="s">
        <v>128</v>
      </c>
      <c r="BK208" s="196">
        <f>ROUND(I208*H208,2)</f>
        <v>0</v>
      </c>
      <c r="BL208" s="17" t="s">
        <v>208</v>
      </c>
      <c r="BM208" s="195" t="s">
        <v>343</v>
      </c>
    </row>
    <row r="209" spans="2:51" s="13" customFormat="1" ht="12">
      <c r="B209" s="197"/>
      <c r="C209" s="198"/>
      <c r="D209" s="199" t="s">
        <v>141</v>
      </c>
      <c r="E209" s="200" t="s">
        <v>1</v>
      </c>
      <c r="F209" s="201" t="s">
        <v>145</v>
      </c>
      <c r="G209" s="198"/>
      <c r="H209" s="200" t="s">
        <v>1</v>
      </c>
      <c r="I209" s="202"/>
      <c r="J209" s="198"/>
      <c r="K209" s="198"/>
      <c r="L209" s="203"/>
      <c r="M209" s="204"/>
      <c r="N209" s="205"/>
      <c r="O209" s="205"/>
      <c r="P209" s="205"/>
      <c r="Q209" s="205"/>
      <c r="R209" s="205"/>
      <c r="S209" s="205"/>
      <c r="T209" s="206"/>
      <c r="AT209" s="207" t="s">
        <v>141</v>
      </c>
      <c r="AU209" s="207" t="s">
        <v>128</v>
      </c>
      <c r="AV209" s="13" t="s">
        <v>81</v>
      </c>
      <c r="AW209" s="13" t="s">
        <v>31</v>
      </c>
      <c r="AX209" s="13" t="s">
        <v>73</v>
      </c>
      <c r="AY209" s="207" t="s">
        <v>120</v>
      </c>
    </row>
    <row r="210" spans="2:51" s="14" customFormat="1" ht="12">
      <c r="B210" s="208"/>
      <c r="C210" s="209"/>
      <c r="D210" s="199" t="s">
        <v>141</v>
      </c>
      <c r="E210" s="210" t="s">
        <v>1</v>
      </c>
      <c r="F210" s="211" t="s">
        <v>344</v>
      </c>
      <c r="G210" s="209"/>
      <c r="H210" s="212">
        <v>17.324</v>
      </c>
      <c r="I210" s="213"/>
      <c r="J210" s="209"/>
      <c r="K210" s="209"/>
      <c r="L210" s="214"/>
      <c r="M210" s="215"/>
      <c r="N210" s="216"/>
      <c r="O210" s="216"/>
      <c r="P210" s="216"/>
      <c r="Q210" s="216"/>
      <c r="R210" s="216"/>
      <c r="S210" s="216"/>
      <c r="T210" s="217"/>
      <c r="AT210" s="218" t="s">
        <v>141</v>
      </c>
      <c r="AU210" s="218" t="s">
        <v>128</v>
      </c>
      <c r="AV210" s="14" t="s">
        <v>128</v>
      </c>
      <c r="AW210" s="14" t="s">
        <v>31</v>
      </c>
      <c r="AX210" s="14" t="s">
        <v>73</v>
      </c>
      <c r="AY210" s="218" t="s">
        <v>120</v>
      </c>
    </row>
    <row r="211" spans="2:51" s="13" customFormat="1" ht="12">
      <c r="B211" s="197"/>
      <c r="C211" s="198"/>
      <c r="D211" s="199" t="s">
        <v>141</v>
      </c>
      <c r="E211" s="200" t="s">
        <v>1</v>
      </c>
      <c r="F211" s="201" t="s">
        <v>345</v>
      </c>
      <c r="G211" s="198"/>
      <c r="H211" s="200" t="s">
        <v>1</v>
      </c>
      <c r="I211" s="202"/>
      <c r="J211" s="198"/>
      <c r="K211" s="198"/>
      <c r="L211" s="203"/>
      <c r="M211" s="204"/>
      <c r="N211" s="205"/>
      <c r="O211" s="205"/>
      <c r="P211" s="205"/>
      <c r="Q211" s="205"/>
      <c r="R211" s="205"/>
      <c r="S211" s="205"/>
      <c r="T211" s="206"/>
      <c r="AT211" s="207" t="s">
        <v>141</v>
      </c>
      <c r="AU211" s="207" t="s">
        <v>128</v>
      </c>
      <c r="AV211" s="13" t="s">
        <v>81</v>
      </c>
      <c r="AW211" s="13" t="s">
        <v>31</v>
      </c>
      <c r="AX211" s="13" t="s">
        <v>73</v>
      </c>
      <c r="AY211" s="207" t="s">
        <v>120</v>
      </c>
    </row>
    <row r="212" spans="2:51" s="14" customFormat="1" ht="12">
      <c r="B212" s="208"/>
      <c r="C212" s="209"/>
      <c r="D212" s="199" t="s">
        <v>141</v>
      </c>
      <c r="E212" s="210" t="s">
        <v>1</v>
      </c>
      <c r="F212" s="211" t="s">
        <v>346</v>
      </c>
      <c r="G212" s="209"/>
      <c r="H212" s="212">
        <v>1.38</v>
      </c>
      <c r="I212" s="213"/>
      <c r="J212" s="209"/>
      <c r="K212" s="209"/>
      <c r="L212" s="214"/>
      <c r="M212" s="215"/>
      <c r="N212" s="216"/>
      <c r="O212" s="216"/>
      <c r="P212" s="216"/>
      <c r="Q212" s="216"/>
      <c r="R212" s="216"/>
      <c r="S212" s="216"/>
      <c r="T212" s="217"/>
      <c r="AT212" s="218" t="s">
        <v>141</v>
      </c>
      <c r="AU212" s="218" t="s">
        <v>128</v>
      </c>
      <c r="AV212" s="14" t="s">
        <v>128</v>
      </c>
      <c r="AW212" s="14" t="s">
        <v>31</v>
      </c>
      <c r="AX212" s="14" t="s">
        <v>73</v>
      </c>
      <c r="AY212" s="218" t="s">
        <v>120</v>
      </c>
    </row>
    <row r="213" spans="2:51" s="15" customFormat="1" ht="12">
      <c r="B213" s="219"/>
      <c r="C213" s="220"/>
      <c r="D213" s="199" t="s">
        <v>141</v>
      </c>
      <c r="E213" s="221" t="s">
        <v>1</v>
      </c>
      <c r="F213" s="222" t="s">
        <v>151</v>
      </c>
      <c r="G213" s="220"/>
      <c r="H213" s="223">
        <v>18.704</v>
      </c>
      <c r="I213" s="224"/>
      <c r="J213" s="220"/>
      <c r="K213" s="220"/>
      <c r="L213" s="225"/>
      <c r="M213" s="226"/>
      <c r="N213" s="227"/>
      <c r="O213" s="227"/>
      <c r="P213" s="227"/>
      <c r="Q213" s="227"/>
      <c r="R213" s="227"/>
      <c r="S213" s="227"/>
      <c r="T213" s="228"/>
      <c r="AT213" s="229" t="s">
        <v>141</v>
      </c>
      <c r="AU213" s="229" t="s">
        <v>128</v>
      </c>
      <c r="AV213" s="15" t="s">
        <v>127</v>
      </c>
      <c r="AW213" s="15" t="s">
        <v>31</v>
      </c>
      <c r="AX213" s="15" t="s">
        <v>81</v>
      </c>
      <c r="AY213" s="229" t="s">
        <v>120</v>
      </c>
    </row>
    <row r="214" spans="1:65" s="2" customFormat="1" ht="24.15" customHeight="1">
      <c r="A214" s="34"/>
      <c r="B214" s="35"/>
      <c r="C214" s="183" t="s">
        <v>347</v>
      </c>
      <c r="D214" s="183" t="s">
        <v>123</v>
      </c>
      <c r="E214" s="184" t="s">
        <v>348</v>
      </c>
      <c r="F214" s="185" t="s">
        <v>349</v>
      </c>
      <c r="G214" s="186" t="s">
        <v>172</v>
      </c>
      <c r="H214" s="187">
        <v>0.002</v>
      </c>
      <c r="I214" s="188"/>
      <c r="J214" s="189">
        <f>ROUND(I214*H214,2)</f>
        <v>0</v>
      </c>
      <c r="K214" s="190"/>
      <c r="L214" s="39"/>
      <c r="M214" s="191" t="s">
        <v>1</v>
      </c>
      <c r="N214" s="192" t="s">
        <v>39</v>
      </c>
      <c r="O214" s="71"/>
      <c r="P214" s="193">
        <f>O214*H214</f>
        <v>0</v>
      </c>
      <c r="Q214" s="193">
        <v>0</v>
      </c>
      <c r="R214" s="193">
        <f>Q214*H214</f>
        <v>0</v>
      </c>
      <c r="S214" s="193">
        <v>0</v>
      </c>
      <c r="T214" s="194">
        <f>S214*H214</f>
        <v>0</v>
      </c>
      <c r="U214" s="34"/>
      <c r="V214" s="34"/>
      <c r="W214" s="34"/>
      <c r="X214" s="34"/>
      <c r="Y214" s="34"/>
      <c r="Z214" s="34"/>
      <c r="AA214" s="34"/>
      <c r="AB214" s="34"/>
      <c r="AC214" s="34"/>
      <c r="AD214" s="34"/>
      <c r="AE214" s="34"/>
      <c r="AR214" s="195" t="s">
        <v>208</v>
      </c>
      <c r="AT214" s="195" t="s">
        <v>123</v>
      </c>
      <c r="AU214" s="195" t="s">
        <v>128</v>
      </c>
      <c r="AY214" s="17" t="s">
        <v>120</v>
      </c>
      <c r="BE214" s="196">
        <f>IF(N214="základní",J214,0)</f>
        <v>0</v>
      </c>
      <c r="BF214" s="196">
        <f>IF(N214="snížená",J214,0)</f>
        <v>0</v>
      </c>
      <c r="BG214" s="196">
        <f>IF(N214="zákl. přenesená",J214,0)</f>
        <v>0</v>
      </c>
      <c r="BH214" s="196">
        <f>IF(N214="sníž. přenesená",J214,0)</f>
        <v>0</v>
      </c>
      <c r="BI214" s="196">
        <f>IF(N214="nulová",J214,0)</f>
        <v>0</v>
      </c>
      <c r="BJ214" s="17" t="s">
        <v>128</v>
      </c>
      <c r="BK214" s="196">
        <f>ROUND(I214*H214,2)</f>
        <v>0</v>
      </c>
      <c r="BL214" s="17" t="s">
        <v>208</v>
      </c>
      <c r="BM214" s="195" t="s">
        <v>350</v>
      </c>
    </row>
    <row r="215" spans="1:65" s="2" customFormat="1" ht="24.15" customHeight="1">
      <c r="A215" s="34"/>
      <c r="B215" s="35"/>
      <c r="C215" s="183" t="s">
        <v>351</v>
      </c>
      <c r="D215" s="183" t="s">
        <v>123</v>
      </c>
      <c r="E215" s="184" t="s">
        <v>352</v>
      </c>
      <c r="F215" s="185" t="s">
        <v>353</v>
      </c>
      <c r="G215" s="186" t="s">
        <v>172</v>
      </c>
      <c r="H215" s="187">
        <v>0.002</v>
      </c>
      <c r="I215" s="188"/>
      <c r="J215" s="189">
        <f>ROUND(I215*H215,2)</f>
        <v>0</v>
      </c>
      <c r="K215" s="190"/>
      <c r="L215" s="39"/>
      <c r="M215" s="191" t="s">
        <v>1</v>
      </c>
      <c r="N215" s="192" t="s">
        <v>39</v>
      </c>
      <c r="O215" s="71"/>
      <c r="P215" s="193">
        <f>O215*H215</f>
        <v>0</v>
      </c>
      <c r="Q215" s="193">
        <v>0</v>
      </c>
      <c r="R215" s="193">
        <f>Q215*H215</f>
        <v>0</v>
      </c>
      <c r="S215" s="193">
        <v>0</v>
      </c>
      <c r="T215" s="194">
        <f>S215*H215</f>
        <v>0</v>
      </c>
      <c r="U215" s="34"/>
      <c r="V215" s="34"/>
      <c r="W215" s="34"/>
      <c r="X215" s="34"/>
      <c r="Y215" s="34"/>
      <c r="Z215" s="34"/>
      <c r="AA215" s="34"/>
      <c r="AB215" s="34"/>
      <c r="AC215" s="34"/>
      <c r="AD215" s="34"/>
      <c r="AE215" s="34"/>
      <c r="AR215" s="195" t="s">
        <v>208</v>
      </c>
      <c r="AT215" s="195" t="s">
        <v>123</v>
      </c>
      <c r="AU215" s="195" t="s">
        <v>128</v>
      </c>
      <c r="AY215" s="17" t="s">
        <v>120</v>
      </c>
      <c r="BE215" s="196">
        <f>IF(N215="základní",J215,0)</f>
        <v>0</v>
      </c>
      <c r="BF215" s="196">
        <f>IF(N215="snížená",J215,0)</f>
        <v>0</v>
      </c>
      <c r="BG215" s="196">
        <f>IF(N215="zákl. přenesená",J215,0)</f>
        <v>0</v>
      </c>
      <c r="BH215" s="196">
        <f>IF(N215="sníž. přenesená",J215,0)</f>
        <v>0</v>
      </c>
      <c r="BI215" s="196">
        <f>IF(N215="nulová",J215,0)</f>
        <v>0</v>
      </c>
      <c r="BJ215" s="17" t="s">
        <v>128</v>
      </c>
      <c r="BK215" s="196">
        <f>ROUND(I215*H215,2)</f>
        <v>0</v>
      </c>
      <c r="BL215" s="17" t="s">
        <v>208</v>
      </c>
      <c r="BM215" s="195" t="s">
        <v>354</v>
      </c>
    </row>
    <row r="216" spans="1:65" s="2" customFormat="1" ht="24.15" customHeight="1">
      <c r="A216" s="34"/>
      <c r="B216" s="35"/>
      <c r="C216" s="183" t="s">
        <v>355</v>
      </c>
      <c r="D216" s="183" t="s">
        <v>123</v>
      </c>
      <c r="E216" s="184" t="s">
        <v>356</v>
      </c>
      <c r="F216" s="185" t="s">
        <v>357</v>
      </c>
      <c r="G216" s="186" t="s">
        <v>172</v>
      </c>
      <c r="H216" s="187">
        <v>0.002</v>
      </c>
      <c r="I216" s="188"/>
      <c r="J216" s="189">
        <f>ROUND(I216*H216,2)</f>
        <v>0</v>
      </c>
      <c r="K216" s="190"/>
      <c r="L216" s="39"/>
      <c r="M216" s="191" t="s">
        <v>1</v>
      </c>
      <c r="N216" s="192" t="s">
        <v>39</v>
      </c>
      <c r="O216" s="71"/>
      <c r="P216" s="193">
        <f>O216*H216</f>
        <v>0</v>
      </c>
      <c r="Q216" s="193">
        <v>0</v>
      </c>
      <c r="R216" s="193">
        <f>Q216*H216</f>
        <v>0</v>
      </c>
      <c r="S216" s="193">
        <v>0</v>
      </c>
      <c r="T216" s="194">
        <f>S216*H216</f>
        <v>0</v>
      </c>
      <c r="U216" s="34"/>
      <c r="V216" s="34"/>
      <c r="W216" s="34"/>
      <c r="X216" s="34"/>
      <c r="Y216" s="34"/>
      <c r="Z216" s="34"/>
      <c r="AA216" s="34"/>
      <c r="AB216" s="34"/>
      <c r="AC216" s="34"/>
      <c r="AD216" s="34"/>
      <c r="AE216" s="34"/>
      <c r="AR216" s="195" t="s">
        <v>208</v>
      </c>
      <c r="AT216" s="195" t="s">
        <v>123</v>
      </c>
      <c r="AU216" s="195" t="s">
        <v>128</v>
      </c>
      <c r="AY216" s="17" t="s">
        <v>120</v>
      </c>
      <c r="BE216" s="196">
        <f>IF(N216="základní",J216,0)</f>
        <v>0</v>
      </c>
      <c r="BF216" s="196">
        <f>IF(N216="snížená",J216,0)</f>
        <v>0</v>
      </c>
      <c r="BG216" s="196">
        <f>IF(N216="zákl. přenesená",J216,0)</f>
        <v>0</v>
      </c>
      <c r="BH216" s="196">
        <f>IF(N216="sníž. přenesená",J216,0)</f>
        <v>0</v>
      </c>
      <c r="BI216" s="196">
        <f>IF(N216="nulová",J216,0)</f>
        <v>0</v>
      </c>
      <c r="BJ216" s="17" t="s">
        <v>128</v>
      </c>
      <c r="BK216" s="196">
        <f>ROUND(I216*H216,2)</f>
        <v>0</v>
      </c>
      <c r="BL216" s="17" t="s">
        <v>208</v>
      </c>
      <c r="BM216" s="195" t="s">
        <v>358</v>
      </c>
    </row>
    <row r="217" spans="2:63" s="12" customFormat="1" ht="22.95" customHeight="1">
      <c r="B217" s="167"/>
      <c r="C217" s="168"/>
      <c r="D217" s="169" t="s">
        <v>72</v>
      </c>
      <c r="E217" s="181" t="s">
        <v>359</v>
      </c>
      <c r="F217" s="181" t="s">
        <v>360</v>
      </c>
      <c r="G217" s="168"/>
      <c r="H217" s="168"/>
      <c r="I217" s="171"/>
      <c r="J217" s="182">
        <f>BK217</f>
        <v>0</v>
      </c>
      <c r="K217" s="168"/>
      <c r="L217" s="173"/>
      <c r="M217" s="174"/>
      <c r="N217" s="175"/>
      <c r="O217" s="175"/>
      <c r="P217" s="176">
        <f>SUM(P218:P250)</f>
        <v>0</v>
      </c>
      <c r="Q217" s="175"/>
      <c r="R217" s="176">
        <f>SUM(R218:R250)</f>
        <v>0.17482696</v>
      </c>
      <c r="S217" s="175"/>
      <c r="T217" s="177">
        <f>SUM(T218:T250)</f>
        <v>0.037099560000000004</v>
      </c>
      <c r="AR217" s="178" t="s">
        <v>128</v>
      </c>
      <c r="AT217" s="179" t="s">
        <v>72</v>
      </c>
      <c r="AU217" s="179" t="s">
        <v>81</v>
      </c>
      <c r="AY217" s="178" t="s">
        <v>120</v>
      </c>
      <c r="BK217" s="180">
        <f>SUM(BK218:BK250)</f>
        <v>0</v>
      </c>
    </row>
    <row r="218" spans="1:65" s="2" customFormat="1" ht="24.15" customHeight="1">
      <c r="A218" s="34"/>
      <c r="B218" s="35"/>
      <c r="C218" s="183" t="s">
        <v>361</v>
      </c>
      <c r="D218" s="183" t="s">
        <v>123</v>
      </c>
      <c r="E218" s="184" t="s">
        <v>362</v>
      </c>
      <c r="F218" s="185" t="s">
        <v>363</v>
      </c>
      <c r="G218" s="186" t="s">
        <v>139</v>
      </c>
      <c r="H218" s="187">
        <v>119.676</v>
      </c>
      <c r="I218" s="188"/>
      <c r="J218" s="189">
        <f>ROUND(I218*H218,2)</f>
        <v>0</v>
      </c>
      <c r="K218" s="190"/>
      <c r="L218" s="39"/>
      <c r="M218" s="191" t="s">
        <v>1</v>
      </c>
      <c r="N218" s="192" t="s">
        <v>39</v>
      </c>
      <c r="O218" s="71"/>
      <c r="P218" s="193">
        <f>O218*H218</f>
        <v>0</v>
      </c>
      <c r="Q218" s="193">
        <v>0</v>
      </c>
      <c r="R218" s="193">
        <f>Q218*H218</f>
        <v>0</v>
      </c>
      <c r="S218" s="193">
        <v>0</v>
      </c>
      <c r="T218" s="194">
        <f>S218*H218</f>
        <v>0</v>
      </c>
      <c r="U218" s="34"/>
      <c r="V218" s="34"/>
      <c r="W218" s="34"/>
      <c r="X218" s="34"/>
      <c r="Y218" s="34"/>
      <c r="Z218" s="34"/>
      <c r="AA218" s="34"/>
      <c r="AB218" s="34"/>
      <c r="AC218" s="34"/>
      <c r="AD218" s="34"/>
      <c r="AE218" s="34"/>
      <c r="AR218" s="195" t="s">
        <v>208</v>
      </c>
      <c r="AT218" s="195" t="s">
        <v>123</v>
      </c>
      <c r="AU218" s="195" t="s">
        <v>128</v>
      </c>
      <c r="AY218" s="17" t="s">
        <v>120</v>
      </c>
      <c r="BE218" s="196">
        <f>IF(N218="základní",J218,0)</f>
        <v>0</v>
      </c>
      <c r="BF218" s="196">
        <f>IF(N218="snížená",J218,0)</f>
        <v>0</v>
      </c>
      <c r="BG218" s="196">
        <f>IF(N218="zákl. přenesená",J218,0)</f>
        <v>0</v>
      </c>
      <c r="BH218" s="196">
        <f>IF(N218="sníž. přenesená",J218,0)</f>
        <v>0</v>
      </c>
      <c r="BI218" s="196">
        <f>IF(N218="nulová",J218,0)</f>
        <v>0</v>
      </c>
      <c r="BJ218" s="17" t="s">
        <v>128</v>
      </c>
      <c r="BK218" s="196">
        <f>ROUND(I218*H218,2)</f>
        <v>0</v>
      </c>
      <c r="BL218" s="17" t="s">
        <v>208</v>
      </c>
      <c r="BM218" s="195" t="s">
        <v>364</v>
      </c>
    </row>
    <row r="219" spans="1:65" s="2" customFormat="1" ht="16.5" customHeight="1">
      <c r="A219" s="34"/>
      <c r="B219" s="35"/>
      <c r="C219" s="183" t="s">
        <v>365</v>
      </c>
      <c r="D219" s="183" t="s">
        <v>123</v>
      </c>
      <c r="E219" s="184" t="s">
        <v>366</v>
      </c>
      <c r="F219" s="185" t="s">
        <v>367</v>
      </c>
      <c r="G219" s="186" t="s">
        <v>139</v>
      </c>
      <c r="H219" s="187">
        <v>119.676</v>
      </c>
      <c r="I219" s="188"/>
      <c r="J219" s="189">
        <f>ROUND(I219*H219,2)</f>
        <v>0</v>
      </c>
      <c r="K219" s="190"/>
      <c r="L219" s="39"/>
      <c r="M219" s="191" t="s">
        <v>1</v>
      </c>
      <c r="N219" s="192" t="s">
        <v>39</v>
      </c>
      <c r="O219" s="71"/>
      <c r="P219" s="193">
        <f>O219*H219</f>
        <v>0</v>
      </c>
      <c r="Q219" s="193">
        <v>0.001</v>
      </c>
      <c r="R219" s="193">
        <f>Q219*H219</f>
        <v>0.119676</v>
      </c>
      <c r="S219" s="193">
        <v>0.00031</v>
      </c>
      <c r="T219" s="194">
        <f>S219*H219</f>
        <v>0.037099560000000004</v>
      </c>
      <c r="U219" s="34"/>
      <c r="V219" s="34"/>
      <c r="W219" s="34"/>
      <c r="X219" s="34"/>
      <c r="Y219" s="34"/>
      <c r="Z219" s="34"/>
      <c r="AA219" s="34"/>
      <c r="AB219" s="34"/>
      <c r="AC219" s="34"/>
      <c r="AD219" s="34"/>
      <c r="AE219" s="34"/>
      <c r="AR219" s="195" t="s">
        <v>208</v>
      </c>
      <c r="AT219" s="195" t="s">
        <v>123</v>
      </c>
      <c r="AU219" s="195" t="s">
        <v>128</v>
      </c>
      <c r="AY219" s="17" t="s">
        <v>120</v>
      </c>
      <c r="BE219" s="196">
        <f>IF(N219="základní",J219,0)</f>
        <v>0</v>
      </c>
      <c r="BF219" s="196">
        <f>IF(N219="snížená",J219,0)</f>
        <v>0</v>
      </c>
      <c r="BG219" s="196">
        <f>IF(N219="zákl. přenesená",J219,0)</f>
        <v>0</v>
      </c>
      <c r="BH219" s="196">
        <f>IF(N219="sníž. přenesená",J219,0)</f>
        <v>0</v>
      </c>
      <c r="BI219" s="196">
        <f>IF(N219="nulová",J219,0)</f>
        <v>0</v>
      </c>
      <c r="BJ219" s="17" t="s">
        <v>128</v>
      </c>
      <c r="BK219" s="196">
        <f>ROUND(I219*H219,2)</f>
        <v>0</v>
      </c>
      <c r="BL219" s="17" t="s">
        <v>208</v>
      </c>
      <c r="BM219" s="195" t="s">
        <v>368</v>
      </c>
    </row>
    <row r="220" spans="1:65" s="2" customFormat="1" ht="24.15" customHeight="1">
      <c r="A220" s="34"/>
      <c r="B220" s="35"/>
      <c r="C220" s="183" t="s">
        <v>369</v>
      </c>
      <c r="D220" s="183" t="s">
        <v>123</v>
      </c>
      <c r="E220" s="184" t="s">
        <v>370</v>
      </c>
      <c r="F220" s="185" t="s">
        <v>371</v>
      </c>
      <c r="G220" s="186" t="s">
        <v>139</v>
      </c>
      <c r="H220" s="187">
        <v>119.676</v>
      </c>
      <c r="I220" s="188"/>
      <c r="J220" s="189">
        <f>ROUND(I220*H220,2)</f>
        <v>0</v>
      </c>
      <c r="K220" s="190"/>
      <c r="L220" s="39"/>
      <c r="M220" s="191" t="s">
        <v>1</v>
      </c>
      <c r="N220" s="192" t="s">
        <v>39</v>
      </c>
      <c r="O220" s="71"/>
      <c r="P220" s="193">
        <f>O220*H220</f>
        <v>0</v>
      </c>
      <c r="Q220" s="193">
        <v>0</v>
      </c>
      <c r="R220" s="193">
        <f>Q220*H220</f>
        <v>0</v>
      </c>
      <c r="S220" s="193">
        <v>0</v>
      </c>
      <c r="T220" s="194">
        <f>S220*H220</f>
        <v>0</v>
      </c>
      <c r="U220" s="34"/>
      <c r="V220" s="34"/>
      <c r="W220" s="34"/>
      <c r="X220" s="34"/>
      <c r="Y220" s="34"/>
      <c r="Z220" s="34"/>
      <c r="AA220" s="34"/>
      <c r="AB220" s="34"/>
      <c r="AC220" s="34"/>
      <c r="AD220" s="34"/>
      <c r="AE220" s="34"/>
      <c r="AR220" s="195" t="s">
        <v>208</v>
      </c>
      <c r="AT220" s="195" t="s">
        <v>123</v>
      </c>
      <c r="AU220" s="195" t="s">
        <v>128</v>
      </c>
      <c r="AY220" s="17" t="s">
        <v>120</v>
      </c>
      <c r="BE220" s="196">
        <f>IF(N220="základní",J220,0)</f>
        <v>0</v>
      </c>
      <c r="BF220" s="196">
        <f>IF(N220="snížená",J220,0)</f>
        <v>0</v>
      </c>
      <c r="BG220" s="196">
        <f>IF(N220="zákl. přenesená",J220,0)</f>
        <v>0</v>
      </c>
      <c r="BH220" s="196">
        <f>IF(N220="sníž. přenesená",J220,0)</f>
        <v>0</v>
      </c>
      <c r="BI220" s="196">
        <f>IF(N220="nulová",J220,0)</f>
        <v>0</v>
      </c>
      <c r="BJ220" s="17" t="s">
        <v>128</v>
      </c>
      <c r="BK220" s="196">
        <f>ROUND(I220*H220,2)</f>
        <v>0</v>
      </c>
      <c r="BL220" s="17" t="s">
        <v>208</v>
      </c>
      <c r="BM220" s="195" t="s">
        <v>372</v>
      </c>
    </row>
    <row r="221" spans="1:65" s="2" customFormat="1" ht="24.15" customHeight="1">
      <c r="A221" s="34"/>
      <c r="B221" s="35"/>
      <c r="C221" s="183" t="s">
        <v>373</v>
      </c>
      <c r="D221" s="183" t="s">
        <v>123</v>
      </c>
      <c r="E221" s="184" t="s">
        <v>374</v>
      </c>
      <c r="F221" s="185" t="s">
        <v>375</v>
      </c>
      <c r="G221" s="186" t="s">
        <v>163</v>
      </c>
      <c r="H221" s="187">
        <v>10</v>
      </c>
      <c r="I221" s="188"/>
      <c r="J221" s="189">
        <f>ROUND(I221*H221,2)</f>
        <v>0</v>
      </c>
      <c r="K221" s="190"/>
      <c r="L221" s="39"/>
      <c r="M221" s="191" t="s">
        <v>1</v>
      </c>
      <c r="N221" s="192" t="s">
        <v>39</v>
      </c>
      <c r="O221" s="71"/>
      <c r="P221" s="193">
        <f>O221*H221</f>
        <v>0</v>
      </c>
      <c r="Q221" s="193">
        <v>1E-05</v>
      </c>
      <c r="R221" s="193">
        <f>Q221*H221</f>
        <v>0.0001</v>
      </c>
      <c r="S221" s="193">
        <v>0</v>
      </c>
      <c r="T221" s="194">
        <f>S221*H221</f>
        <v>0</v>
      </c>
      <c r="U221" s="34"/>
      <c r="V221" s="34"/>
      <c r="W221" s="34"/>
      <c r="X221" s="34"/>
      <c r="Y221" s="34"/>
      <c r="Z221" s="34"/>
      <c r="AA221" s="34"/>
      <c r="AB221" s="34"/>
      <c r="AC221" s="34"/>
      <c r="AD221" s="34"/>
      <c r="AE221" s="34"/>
      <c r="AR221" s="195" t="s">
        <v>208</v>
      </c>
      <c r="AT221" s="195" t="s">
        <v>123</v>
      </c>
      <c r="AU221" s="195" t="s">
        <v>128</v>
      </c>
      <c r="AY221" s="17" t="s">
        <v>120</v>
      </c>
      <c r="BE221" s="196">
        <f>IF(N221="základní",J221,0)</f>
        <v>0</v>
      </c>
      <c r="BF221" s="196">
        <f>IF(N221="snížená",J221,0)</f>
        <v>0</v>
      </c>
      <c r="BG221" s="196">
        <f>IF(N221="zákl. přenesená",J221,0)</f>
        <v>0</v>
      </c>
      <c r="BH221" s="196">
        <f>IF(N221="sníž. přenesená",J221,0)</f>
        <v>0</v>
      </c>
      <c r="BI221" s="196">
        <f>IF(N221="nulová",J221,0)</f>
        <v>0</v>
      </c>
      <c r="BJ221" s="17" t="s">
        <v>128</v>
      </c>
      <c r="BK221" s="196">
        <f>ROUND(I221*H221,2)</f>
        <v>0</v>
      </c>
      <c r="BL221" s="17" t="s">
        <v>208</v>
      </c>
      <c r="BM221" s="195" t="s">
        <v>376</v>
      </c>
    </row>
    <row r="222" spans="1:65" s="2" customFormat="1" ht="16.5" customHeight="1">
      <c r="A222" s="34"/>
      <c r="B222" s="35"/>
      <c r="C222" s="183" t="s">
        <v>377</v>
      </c>
      <c r="D222" s="183" t="s">
        <v>123</v>
      </c>
      <c r="E222" s="184" t="s">
        <v>378</v>
      </c>
      <c r="F222" s="185" t="s">
        <v>379</v>
      </c>
      <c r="G222" s="186" t="s">
        <v>139</v>
      </c>
      <c r="H222" s="187">
        <v>39.94</v>
      </c>
      <c r="I222" s="188"/>
      <c r="J222" s="189">
        <f>ROUND(I222*H222,2)</f>
        <v>0</v>
      </c>
      <c r="K222" s="190"/>
      <c r="L222" s="39"/>
      <c r="M222" s="191" t="s">
        <v>1</v>
      </c>
      <c r="N222" s="192" t="s">
        <v>39</v>
      </c>
      <c r="O222" s="71"/>
      <c r="P222" s="193">
        <f>O222*H222</f>
        <v>0</v>
      </c>
      <c r="Q222" s="193">
        <v>0</v>
      </c>
      <c r="R222" s="193">
        <f>Q222*H222</f>
        <v>0</v>
      </c>
      <c r="S222" s="193">
        <v>0</v>
      </c>
      <c r="T222" s="194">
        <f>S222*H222</f>
        <v>0</v>
      </c>
      <c r="U222" s="34"/>
      <c r="V222" s="34"/>
      <c r="W222" s="34"/>
      <c r="X222" s="34"/>
      <c r="Y222" s="34"/>
      <c r="Z222" s="34"/>
      <c r="AA222" s="34"/>
      <c r="AB222" s="34"/>
      <c r="AC222" s="34"/>
      <c r="AD222" s="34"/>
      <c r="AE222" s="34"/>
      <c r="AR222" s="195" t="s">
        <v>208</v>
      </c>
      <c r="AT222" s="195" t="s">
        <v>123</v>
      </c>
      <c r="AU222" s="195" t="s">
        <v>128</v>
      </c>
      <c r="AY222" s="17" t="s">
        <v>120</v>
      </c>
      <c r="BE222" s="196">
        <f>IF(N222="základní",J222,0)</f>
        <v>0</v>
      </c>
      <c r="BF222" s="196">
        <f>IF(N222="snížená",J222,0)</f>
        <v>0</v>
      </c>
      <c r="BG222" s="196">
        <f>IF(N222="zákl. přenesená",J222,0)</f>
        <v>0</v>
      </c>
      <c r="BH222" s="196">
        <f>IF(N222="sníž. přenesená",J222,0)</f>
        <v>0</v>
      </c>
      <c r="BI222" s="196">
        <f>IF(N222="nulová",J222,0)</f>
        <v>0</v>
      </c>
      <c r="BJ222" s="17" t="s">
        <v>128</v>
      </c>
      <c r="BK222" s="196">
        <f>ROUND(I222*H222,2)</f>
        <v>0</v>
      </c>
      <c r="BL222" s="17" t="s">
        <v>208</v>
      </c>
      <c r="BM222" s="195" t="s">
        <v>380</v>
      </c>
    </row>
    <row r="223" spans="2:51" s="13" customFormat="1" ht="12">
      <c r="B223" s="197"/>
      <c r="C223" s="198"/>
      <c r="D223" s="199" t="s">
        <v>141</v>
      </c>
      <c r="E223" s="200" t="s">
        <v>1</v>
      </c>
      <c r="F223" s="201" t="s">
        <v>381</v>
      </c>
      <c r="G223" s="198"/>
      <c r="H223" s="200" t="s">
        <v>1</v>
      </c>
      <c r="I223" s="202"/>
      <c r="J223" s="198"/>
      <c r="K223" s="198"/>
      <c r="L223" s="203"/>
      <c r="M223" s="204"/>
      <c r="N223" s="205"/>
      <c r="O223" s="205"/>
      <c r="P223" s="205"/>
      <c r="Q223" s="205"/>
      <c r="R223" s="205"/>
      <c r="S223" s="205"/>
      <c r="T223" s="206"/>
      <c r="AT223" s="207" t="s">
        <v>141</v>
      </c>
      <c r="AU223" s="207" t="s">
        <v>128</v>
      </c>
      <c r="AV223" s="13" t="s">
        <v>81</v>
      </c>
      <c r="AW223" s="13" t="s">
        <v>31</v>
      </c>
      <c r="AX223" s="13" t="s">
        <v>73</v>
      </c>
      <c r="AY223" s="207" t="s">
        <v>120</v>
      </c>
    </row>
    <row r="224" spans="2:51" s="14" customFormat="1" ht="12">
      <c r="B224" s="208"/>
      <c r="C224" s="209"/>
      <c r="D224" s="199" t="s">
        <v>141</v>
      </c>
      <c r="E224" s="210" t="s">
        <v>1</v>
      </c>
      <c r="F224" s="211" t="s">
        <v>382</v>
      </c>
      <c r="G224" s="209"/>
      <c r="H224" s="212">
        <v>39.940000000000005</v>
      </c>
      <c r="I224" s="213"/>
      <c r="J224" s="209"/>
      <c r="K224" s="209"/>
      <c r="L224" s="214"/>
      <c r="M224" s="215"/>
      <c r="N224" s="216"/>
      <c r="O224" s="216"/>
      <c r="P224" s="216"/>
      <c r="Q224" s="216"/>
      <c r="R224" s="216"/>
      <c r="S224" s="216"/>
      <c r="T224" s="217"/>
      <c r="AT224" s="218" t="s">
        <v>141</v>
      </c>
      <c r="AU224" s="218" t="s">
        <v>128</v>
      </c>
      <c r="AV224" s="14" t="s">
        <v>128</v>
      </c>
      <c r="AW224" s="14" t="s">
        <v>31</v>
      </c>
      <c r="AX224" s="14" t="s">
        <v>73</v>
      </c>
      <c r="AY224" s="218" t="s">
        <v>120</v>
      </c>
    </row>
    <row r="225" spans="2:51" s="15" customFormat="1" ht="12">
      <c r="B225" s="219"/>
      <c r="C225" s="220"/>
      <c r="D225" s="199" t="s">
        <v>141</v>
      </c>
      <c r="E225" s="221" t="s">
        <v>1</v>
      </c>
      <c r="F225" s="222" t="s">
        <v>151</v>
      </c>
      <c r="G225" s="220"/>
      <c r="H225" s="223">
        <v>39.940000000000005</v>
      </c>
      <c r="I225" s="224"/>
      <c r="J225" s="220"/>
      <c r="K225" s="220"/>
      <c r="L225" s="225"/>
      <c r="M225" s="226"/>
      <c r="N225" s="227"/>
      <c r="O225" s="227"/>
      <c r="P225" s="227"/>
      <c r="Q225" s="227"/>
      <c r="R225" s="227"/>
      <c r="S225" s="227"/>
      <c r="T225" s="228"/>
      <c r="AT225" s="229" t="s">
        <v>141</v>
      </c>
      <c r="AU225" s="229" t="s">
        <v>128</v>
      </c>
      <c r="AV225" s="15" t="s">
        <v>127</v>
      </c>
      <c r="AW225" s="15" t="s">
        <v>31</v>
      </c>
      <c r="AX225" s="15" t="s">
        <v>81</v>
      </c>
      <c r="AY225" s="229" t="s">
        <v>120</v>
      </c>
    </row>
    <row r="226" spans="1:65" s="2" customFormat="1" ht="16.5" customHeight="1">
      <c r="A226" s="34"/>
      <c r="B226" s="35"/>
      <c r="C226" s="230" t="s">
        <v>383</v>
      </c>
      <c r="D226" s="230" t="s">
        <v>233</v>
      </c>
      <c r="E226" s="231" t="s">
        <v>384</v>
      </c>
      <c r="F226" s="232" t="s">
        <v>385</v>
      </c>
      <c r="G226" s="233" t="s">
        <v>139</v>
      </c>
      <c r="H226" s="234">
        <v>47.928</v>
      </c>
      <c r="I226" s="235"/>
      <c r="J226" s="236">
        <f>ROUND(I226*H226,2)</f>
        <v>0</v>
      </c>
      <c r="K226" s="237"/>
      <c r="L226" s="238"/>
      <c r="M226" s="239" t="s">
        <v>1</v>
      </c>
      <c r="N226" s="240" t="s">
        <v>39</v>
      </c>
      <c r="O226" s="71"/>
      <c r="P226" s="193">
        <f>O226*H226</f>
        <v>0</v>
      </c>
      <c r="Q226" s="193">
        <v>0</v>
      </c>
      <c r="R226" s="193">
        <f>Q226*H226</f>
        <v>0</v>
      </c>
      <c r="S226" s="193">
        <v>0</v>
      </c>
      <c r="T226" s="194">
        <f>S226*H226</f>
        <v>0</v>
      </c>
      <c r="U226" s="34"/>
      <c r="V226" s="34"/>
      <c r="W226" s="34"/>
      <c r="X226" s="34"/>
      <c r="Y226" s="34"/>
      <c r="Z226" s="34"/>
      <c r="AA226" s="34"/>
      <c r="AB226" s="34"/>
      <c r="AC226" s="34"/>
      <c r="AD226" s="34"/>
      <c r="AE226" s="34"/>
      <c r="AR226" s="195" t="s">
        <v>236</v>
      </c>
      <c r="AT226" s="195" t="s">
        <v>233</v>
      </c>
      <c r="AU226" s="195" t="s">
        <v>128</v>
      </c>
      <c r="AY226" s="17" t="s">
        <v>120</v>
      </c>
      <c r="BE226" s="196">
        <f>IF(N226="základní",J226,0)</f>
        <v>0</v>
      </c>
      <c r="BF226" s="196">
        <f>IF(N226="snížená",J226,0)</f>
        <v>0</v>
      </c>
      <c r="BG226" s="196">
        <f>IF(N226="zákl. přenesená",J226,0)</f>
        <v>0</v>
      </c>
      <c r="BH226" s="196">
        <f>IF(N226="sníž. přenesená",J226,0)</f>
        <v>0</v>
      </c>
      <c r="BI226" s="196">
        <f>IF(N226="nulová",J226,0)</f>
        <v>0</v>
      </c>
      <c r="BJ226" s="17" t="s">
        <v>128</v>
      </c>
      <c r="BK226" s="196">
        <f>ROUND(I226*H226,2)</f>
        <v>0</v>
      </c>
      <c r="BL226" s="17" t="s">
        <v>208</v>
      </c>
      <c r="BM226" s="195" t="s">
        <v>386</v>
      </c>
    </row>
    <row r="227" spans="2:51" s="14" customFormat="1" ht="12">
      <c r="B227" s="208"/>
      <c r="C227" s="209"/>
      <c r="D227" s="199" t="s">
        <v>141</v>
      </c>
      <c r="E227" s="209"/>
      <c r="F227" s="211" t="s">
        <v>387</v>
      </c>
      <c r="G227" s="209"/>
      <c r="H227" s="212">
        <v>47.928</v>
      </c>
      <c r="I227" s="213"/>
      <c r="J227" s="209"/>
      <c r="K227" s="209"/>
      <c r="L227" s="214"/>
      <c r="M227" s="215"/>
      <c r="N227" s="216"/>
      <c r="O227" s="216"/>
      <c r="P227" s="216"/>
      <c r="Q227" s="216"/>
      <c r="R227" s="216"/>
      <c r="S227" s="216"/>
      <c r="T227" s="217"/>
      <c r="AT227" s="218" t="s">
        <v>141</v>
      </c>
      <c r="AU227" s="218" t="s">
        <v>128</v>
      </c>
      <c r="AV227" s="14" t="s">
        <v>128</v>
      </c>
      <c r="AW227" s="14" t="s">
        <v>4</v>
      </c>
      <c r="AX227" s="14" t="s">
        <v>81</v>
      </c>
      <c r="AY227" s="218" t="s">
        <v>120</v>
      </c>
    </row>
    <row r="228" spans="1:65" s="2" customFormat="1" ht="24.15" customHeight="1">
      <c r="A228" s="34"/>
      <c r="B228" s="35"/>
      <c r="C228" s="183" t="s">
        <v>388</v>
      </c>
      <c r="D228" s="183" t="s">
        <v>123</v>
      </c>
      <c r="E228" s="184" t="s">
        <v>389</v>
      </c>
      <c r="F228" s="185" t="s">
        <v>390</v>
      </c>
      <c r="G228" s="186" t="s">
        <v>139</v>
      </c>
      <c r="H228" s="187">
        <v>10</v>
      </c>
      <c r="I228" s="188"/>
      <c r="J228" s="189">
        <f>ROUND(I228*H228,2)</f>
        <v>0</v>
      </c>
      <c r="K228" s="190"/>
      <c r="L228" s="39"/>
      <c r="M228" s="191" t="s">
        <v>1</v>
      </c>
      <c r="N228" s="192" t="s">
        <v>39</v>
      </c>
      <c r="O228" s="71"/>
      <c r="P228" s="193">
        <f>O228*H228</f>
        <v>0</v>
      </c>
      <c r="Q228" s="193">
        <v>0</v>
      </c>
      <c r="R228" s="193">
        <f>Q228*H228</f>
        <v>0</v>
      </c>
      <c r="S228" s="193">
        <v>0</v>
      </c>
      <c r="T228" s="194">
        <f>S228*H228</f>
        <v>0</v>
      </c>
      <c r="U228" s="34"/>
      <c r="V228" s="34"/>
      <c r="W228" s="34"/>
      <c r="X228" s="34"/>
      <c r="Y228" s="34"/>
      <c r="Z228" s="34"/>
      <c r="AA228" s="34"/>
      <c r="AB228" s="34"/>
      <c r="AC228" s="34"/>
      <c r="AD228" s="34"/>
      <c r="AE228" s="34"/>
      <c r="AR228" s="195" t="s">
        <v>208</v>
      </c>
      <c r="AT228" s="195" t="s">
        <v>123</v>
      </c>
      <c r="AU228" s="195" t="s">
        <v>128</v>
      </c>
      <c r="AY228" s="17" t="s">
        <v>120</v>
      </c>
      <c r="BE228" s="196">
        <f>IF(N228="základní",J228,0)</f>
        <v>0</v>
      </c>
      <c r="BF228" s="196">
        <f>IF(N228="snížená",J228,0)</f>
        <v>0</v>
      </c>
      <c r="BG228" s="196">
        <f>IF(N228="zákl. přenesená",J228,0)</f>
        <v>0</v>
      </c>
      <c r="BH228" s="196">
        <f>IF(N228="sníž. přenesená",J228,0)</f>
        <v>0</v>
      </c>
      <c r="BI228" s="196">
        <f>IF(N228="nulová",J228,0)</f>
        <v>0</v>
      </c>
      <c r="BJ228" s="17" t="s">
        <v>128</v>
      </c>
      <c r="BK228" s="196">
        <f>ROUND(I228*H228,2)</f>
        <v>0</v>
      </c>
      <c r="BL228" s="17" t="s">
        <v>208</v>
      </c>
      <c r="BM228" s="195" t="s">
        <v>391</v>
      </c>
    </row>
    <row r="229" spans="1:65" s="2" customFormat="1" ht="16.5" customHeight="1">
      <c r="A229" s="34"/>
      <c r="B229" s="35"/>
      <c r="C229" s="230" t="s">
        <v>392</v>
      </c>
      <c r="D229" s="230" t="s">
        <v>233</v>
      </c>
      <c r="E229" s="231" t="s">
        <v>393</v>
      </c>
      <c r="F229" s="232" t="s">
        <v>394</v>
      </c>
      <c r="G229" s="233" t="s">
        <v>139</v>
      </c>
      <c r="H229" s="234">
        <v>12</v>
      </c>
      <c r="I229" s="235"/>
      <c r="J229" s="236">
        <f>ROUND(I229*H229,2)</f>
        <v>0</v>
      </c>
      <c r="K229" s="237"/>
      <c r="L229" s="238"/>
      <c r="M229" s="239" t="s">
        <v>1</v>
      </c>
      <c r="N229" s="240" t="s">
        <v>39</v>
      </c>
      <c r="O229" s="71"/>
      <c r="P229" s="193">
        <f>O229*H229</f>
        <v>0</v>
      </c>
      <c r="Q229" s="193">
        <v>0</v>
      </c>
      <c r="R229" s="193">
        <f>Q229*H229</f>
        <v>0</v>
      </c>
      <c r="S229" s="193">
        <v>0</v>
      </c>
      <c r="T229" s="194">
        <f>S229*H229</f>
        <v>0</v>
      </c>
      <c r="U229" s="34"/>
      <c r="V229" s="34"/>
      <c r="W229" s="34"/>
      <c r="X229" s="34"/>
      <c r="Y229" s="34"/>
      <c r="Z229" s="34"/>
      <c r="AA229" s="34"/>
      <c r="AB229" s="34"/>
      <c r="AC229" s="34"/>
      <c r="AD229" s="34"/>
      <c r="AE229" s="34"/>
      <c r="AR229" s="195" t="s">
        <v>236</v>
      </c>
      <c r="AT229" s="195" t="s">
        <v>233</v>
      </c>
      <c r="AU229" s="195" t="s">
        <v>128</v>
      </c>
      <c r="AY229" s="17" t="s">
        <v>120</v>
      </c>
      <c r="BE229" s="196">
        <f>IF(N229="základní",J229,0)</f>
        <v>0</v>
      </c>
      <c r="BF229" s="196">
        <f>IF(N229="snížená",J229,0)</f>
        <v>0</v>
      </c>
      <c r="BG229" s="196">
        <f>IF(N229="zákl. přenesená",J229,0)</f>
        <v>0</v>
      </c>
      <c r="BH229" s="196">
        <f>IF(N229="sníž. přenesená",J229,0)</f>
        <v>0</v>
      </c>
      <c r="BI229" s="196">
        <f>IF(N229="nulová",J229,0)</f>
        <v>0</v>
      </c>
      <c r="BJ229" s="17" t="s">
        <v>128</v>
      </c>
      <c r="BK229" s="196">
        <f>ROUND(I229*H229,2)</f>
        <v>0</v>
      </c>
      <c r="BL229" s="17" t="s">
        <v>208</v>
      </c>
      <c r="BM229" s="195" t="s">
        <v>395</v>
      </c>
    </row>
    <row r="230" spans="2:51" s="14" customFormat="1" ht="12">
      <c r="B230" s="208"/>
      <c r="C230" s="209"/>
      <c r="D230" s="199" t="s">
        <v>141</v>
      </c>
      <c r="E230" s="209"/>
      <c r="F230" s="211" t="s">
        <v>396</v>
      </c>
      <c r="G230" s="209"/>
      <c r="H230" s="212">
        <v>12</v>
      </c>
      <c r="I230" s="213"/>
      <c r="J230" s="209"/>
      <c r="K230" s="209"/>
      <c r="L230" s="214"/>
      <c r="M230" s="215"/>
      <c r="N230" s="216"/>
      <c r="O230" s="216"/>
      <c r="P230" s="216"/>
      <c r="Q230" s="216"/>
      <c r="R230" s="216"/>
      <c r="S230" s="216"/>
      <c r="T230" s="217"/>
      <c r="AT230" s="218" t="s">
        <v>141</v>
      </c>
      <c r="AU230" s="218" t="s">
        <v>128</v>
      </c>
      <c r="AV230" s="14" t="s">
        <v>128</v>
      </c>
      <c r="AW230" s="14" t="s">
        <v>4</v>
      </c>
      <c r="AX230" s="14" t="s">
        <v>81</v>
      </c>
      <c r="AY230" s="218" t="s">
        <v>120</v>
      </c>
    </row>
    <row r="231" spans="1:65" s="2" customFormat="1" ht="24.15" customHeight="1">
      <c r="A231" s="34"/>
      <c r="B231" s="35"/>
      <c r="C231" s="183" t="s">
        <v>397</v>
      </c>
      <c r="D231" s="183" t="s">
        <v>123</v>
      </c>
      <c r="E231" s="184" t="s">
        <v>398</v>
      </c>
      <c r="F231" s="185" t="s">
        <v>399</v>
      </c>
      <c r="G231" s="186" t="s">
        <v>139</v>
      </c>
      <c r="H231" s="187">
        <v>119.676</v>
      </c>
      <c r="I231" s="188"/>
      <c r="J231" s="189">
        <f>ROUND(I231*H231,2)</f>
        <v>0</v>
      </c>
      <c r="K231" s="190"/>
      <c r="L231" s="39"/>
      <c r="M231" s="191" t="s">
        <v>1</v>
      </c>
      <c r="N231" s="192" t="s">
        <v>39</v>
      </c>
      <c r="O231" s="71"/>
      <c r="P231" s="193">
        <f>O231*H231</f>
        <v>0</v>
      </c>
      <c r="Q231" s="193">
        <v>0.0002</v>
      </c>
      <c r="R231" s="193">
        <f>Q231*H231</f>
        <v>0.0239352</v>
      </c>
      <c r="S231" s="193">
        <v>0</v>
      </c>
      <c r="T231" s="194">
        <f>S231*H231</f>
        <v>0</v>
      </c>
      <c r="U231" s="34"/>
      <c r="V231" s="34"/>
      <c r="W231" s="34"/>
      <c r="X231" s="34"/>
      <c r="Y231" s="34"/>
      <c r="Z231" s="34"/>
      <c r="AA231" s="34"/>
      <c r="AB231" s="34"/>
      <c r="AC231" s="34"/>
      <c r="AD231" s="34"/>
      <c r="AE231" s="34"/>
      <c r="AR231" s="195" t="s">
        <v>208</v>
      </c>
      <c r="AT231" s="195" t="s">
        <v>123</v>
      </c>
      <c r="AU231" s="195" t="s">
        <v>128</v>
      </c>
      <c r="AY231" s="17" t="s">
        <v>120</v>
      </c>
      <c r="BE231" s="196">
        <f>IF(N231="základní",J231,0)</f>
        <v>0</v>
      </c>
      <c r="BF231" s="196">
        <f>IF(N231="snížená",J231,0)</f>
        <v>0</v>
      </c>
      <c r="BG231" s="196">
        <f>IF(N231="zákl. přenesená",J231,0)</f>
        <v>0</v>
      </c>
      <c r="BH231" s="196">
        <f>IF(N231="sníž. přenesená",J231,0)</f>
        <v>0</v>
      </c>
      <c r="BI231" s="196">
        <f>IF(N231="nulová",J231,0)</f>
        <v>0</v>
      </c>
      <c r="BJ231" s="17" t="s">
        <v>128</v>
      </c>
      <c r="BK231" s="196">
        <f>ROUND(I231*H231,2)</f>
        <v>0</v>
      </c>
      <c r="BL231" s="17" t="s">
        <v>208</v>
      </c>
      <c r="BM231" s="195" t="s">
        <v>400</v>
      </c>
    </row>
    <row r="232" spans="1:65" s="2" customFormat="1" ht="33" customHeight="1">
      <c r="A232" s="34"/>
      <c r="B232" s="35"/>
      <c r="C232" s="183" t="s">
        <v>401</v>
      </c>
      <c r="D232" s="183" t="s">
        <v>123</v>
      </c>
      <c r="E232" s="184" t="s">
        <v>402</v>
      </c>
      <c r="F232" s="185" t="s">
        <v>403</v>
      </c>
      <c r="G232" s="186" t="s">
        <v>139</v>
      </c>
      <c r="H232" s="187">
        <v>119.676</v>
      </c>
      <c r="I232" s="188"/>
      <c r="J232" s="189">
        <f>ROUND(I232*H232,2)</f>
        <v>0</v>
      </c>
      <c r="K232" s="190"/>
      <c r="L232" s="39"/>
      <c r="M232" s="191" t="s">
        <v>1</v>
      </c>
      <c r="N232" s="192" t="s">
        <v>39</v>
      </c>
      <c r="O232" s="71"/>
      <c r="P232" s="193">
        <f>O232*H232</f>
        <v>0</v>
      </c>
      <c r="Q232" s="193">
        <v>0.00026</v>
      </c>
      <c r="R232" s="193">
        <f>Q232*H232</f>
        <v>0.03111576</v>
      </c>
      <c r="S232" s="193">
        <v>0</v>
      </c>
      <c r="T232" s="194">
        <f>S232*H232</f>
        <v>0</v>
      </c>
      <c r="U232" s="34"/>
      <c r="V232" s="34"/>
      <c r="W232" s="34"/>
      <c r="X232" s="34"/>
      <c r="Y232" s="34"/>
      <c r="Z232" s="34"/>
      <c r="AA232" s="34"/>
      <c r="AB232" s="34"/>
      <c r="AC232" s="34"/>
      <c r="AD232" s="34"/>
      <c r="AE232" s="34"/>
      <c r="AR232" s="195" t="s">
        <v>208</v>
      </c>
      <c r="AT232" s="195" t="s">
        <v>123</v>
      </c>
      <c r="AU232" s="195" t="s">
        <v>128</v>
      </c>
      <c r="AY232" s="17" t="s">
        <v>120</v>
      </c>
      <c r="BE232" s="196">
        <f>IF(N232="základní",J232,0)</f>
        <v>0</v>
      </c>
      <c r="BF232" s="196">
        <f>IF(N232="snížená",J232,0)</f>
        <v>0</v>
      </c>
      <c r="BG232" s="196">
        <f>IF(N232="zákl. přenesená",J232,0)</f>
        <v>0</v>
      </c>
      <c r="BH232" s="196">
        <f>IF(N232="sníž. přenesená",J232,0)</f>
        <v>0</v>
      </c>
      <c r="BI232" s="196">
        <f>IF(N232="nulová",J232,0)</f>
        <v>0</v>
      </c>
      <c r="BJ232" s="17" t="s">
        <v>128</v>
      </c>
      <c r="BK232" s="196">
        <f>ROUND(I232*H232,2)</f>
        <v>0</v>
      </c>
      <c r="BL232" s="17" t="s">
        <v>208</v>
      </c>
      <c r="BM232" s="195" t="s">
        <v>404</v>
      </c>
    </row>
    <row r="233" spans="2:51" s="13" customFormat="1" ht="12">
      <c r="B233" s="197"/>
      <c r="C233" s="198"/>
      <c r="D233" s="199" t="s">
        <v>141</v>
      </c>
      <c r="E233" s="200" t="s">
        <v>1</v>
      </c>
      <c r="F233" s="201" t="s">
        <v>405</v>
      </c>
      <c r="G233" s="198"/>
      <c r="H233" s="200" t="s">
        <v>1</v>
      </c>
      <c r="I233" s="202"/>
      <c r="J233" s="198"/>
      <c r="K233" s="198"/>
      <c r="L233" s="203"/>
      <c r="M233" s="204"/>
      <c r="N233" s="205"/>
      <c r="O233" s="205"/>
      <c r="P233" s="205"/>
      <c r="Q233" s="205"/>
      <c r="R233" s="205"/>
      <c r="S233" s="205"/>
      <c r="T233" s="206"/>
      <c r="AT233" s="207" t="s">
        <v>141</v>
      </c>
      <c r="AU233" s="207" t="s">
        <v>128</v>
      </c>
      <c r="AV233" s="13" t="s">
        <v>81</v>
      </c>
      <c r="AW233" s="13" t="s">
        <v>31</v>
      </c>
      <c r="AX233" s="13" t="s">
        <v>73</v>
      </c>
      <c r="AY233" s="207" t="s">
        <v>120</v>
      </c>
    </row>
    <row r="234" spans="2:51" s="13" customFormat="1" ht="12">
      <c r="B234" s="197"/>
      <c r="C234" s="198"/>
      <c r="D234" s="199" t="s">
        <v>141</v>
      </c>
      <c r="E234" s="200" t="s">
        <v>1</v>
      </c>
      <c r="F234" s="201" t="s">
        <v>406</v>
      </c>
      <c r="G234" s="198"/>
      <c r="H234" s="200" t="s">
        <v>1</v>
      </c>
      <c r="I234" s="202"/>
      <c r="J234" s="198"/>
      <c r="K234" s="198"/>
      <c r="L234" s="203"/>
      <c r="M234" s="204"/>
      <c r="N234" s="205"/>
      <c r="O234" s="205"/>
      <c r="P234" s="205"/>
      <c r="Q234" s="205"/>
      <c r="R234" s="205"/>
      <c r="S234" s="205"/>
      <c r="T234" s="206"/>
      <c r="AT234" s="207" t="s">
        <v>141</v>
      </c>
      <c r="AU234" s="207" t="s">
        <v>128</v>
      </c>
      <c r="AV234" s="13" t="s">
        <v>81</v>
      </c>
      <c r="AW234" s="13" t="s">
        <v>31</v>
      </c>
      <c r="AX234" s="13" t="s">
        <v>73</v>
      </c>
      <c r="AY234" s="207" t="s">
        <v>120</v>
      </c>
    </row>
    <row r="235" spans="2:51" s="13" customFormat="1" ht="12">
      <c r="B235" s="197"/>
      <c r="C235" s="198"/>
      <c r="D235" s="199" t="s">
        <v>141</v>
      </c>
      <c r="E235" s="200" t="s">
        <v>1</v>
      </c>
      <c r="F235" s="201" t="s">
        <v>407</v>
      </c>
      <c r="G235" s="198"/>
      <c r="H235" s="200" t="s">
        <v>1</v>
      </c>
      <c r="I235" s="202"/>
      <c r="J235" s="198"/>
      <c r="K235" s="198"/>
      <c r="L235" s="203"/>
      <c r="M235" s="204"/>
      <c r="N235" s="205"/>
      <c r="O235" s="205"/>
      <c r="P235" s="205"/>
      <c r="Q235" s="205"/>
      <c r="R235" s="205"/>
      <c r="S235" s="205"/>
      <c r="T235" s="206"/>
      <c r="AT235" s="207" t="s">
        <v>141</v>
      </c>
      <c r="AU235" s="207" t="s">
        <v>128</v>
      </c>
      <c r="AV235" s="13" t="s">
        <v>81</v>
      </c>
      <c r="AW235" s="13" t="s">
        <v>31</v>
      </c>
      <c r="AX235" s="13" t="s">
        <v>73</v>
      </c>
      <c r="AY235" s="207" t="s">
        <v>120</v>
      </c>
    </row>
    <row r="236" spans="2:51" s="14" customFormat="1" ht="12">
      <c r="B236" s="208"/>
      <c r="C236" s="209"/>
      <c r="D236" s="199" t="s">
        <v>141</v>
      </c>
      <c r="E236" s="210" t="s">
        <v>1</v>
      </c>
      <c r="F236" s="211" t="s">
        <v>408</v>
      </c>
      <c r="G236" s="209"/>
      <c r="H236" s="212">
        <v>53.684000000000005</v>
      </c>
      <c r="I236" s="213"/>
      <c r="J236" s="209"/>
      <c r="K236" s="209"/>
      <c r="L236" s="214"/>
      <c r="M236" s="215"/>
      <c r="N236" s="216"/>
      <c r="O236" s="216"/>
      <c r="P236" s="216"/>
      <c r="Q236" s="216"/>
      <c r="R236" s="216"/>
      <c r="S236" s="216"/>
      <c r="T236" s="217"/>
      <c r="AT236" s="218" t="s">
        <v>141</v>
      </c>
      <c r="AU236" s="218" t="s">
        <v>128</v>
      </c>
      <c r="AV236" s="14" t="s">
        <v>128</v>
      </c>
      <c r="AW236" s="14" t="s">
        <v>31</v>
      </c>
      <c r="AX236" s="14" t="s">
        <v>73</v>
      </c>
      <c r="AY236" s="218" t="s">
        <v>120</v>
      </c>
    </row>
    <row r="237" spans="2:51" s="13" customFormat="1" ht="12">
      <c r="B237" s="197"/>
      <c r="C237" s="198"/>
      <c r="D237" s="199" t="s">
        <v>141</v>
      </c>
      <c r="E237" s="200" t="s">
        <v>1</v>
      </c>
      <c r="F237" s="201" t="s">
        <v>143</v>
      </c>
      <c r="G237" s="198"/>
      <c r="H237" s="200" t="s">
        <v>1</v>
      </c>
      <c r="I237" s="202"/>
      <c r="J237" s="198"/>
      <c r="K237" s="198"/>
      <c r="L237" s="203"/>
      <c r="M237" s="204"/>
      <c r="N237" s="205"/>
      <c r="O237" s="205"/>
      <c r="P237" s="205"/>
      <c r="Q237" s="205"/>
      <c r="R237" s="205"/>
      <c r="S237" s="205"/>
      <c r="T237" s="206"/>
      <c r="AT237" s="207" t="s">
        <v>141</v>
      </c>
      <c r="AU237" s="207" t="s">
        <v>128</v>
      </c>
      <c r="AV237" s="13" t="s">
        <v>81</v>
      </c>
      <c r="AW237" s="13" t="s">
        <v>31</v>
      </c>
      <c r="AX237" s="13" t="s">
        <v>73</v>
      </c>
      <c r="AY237" s="207" t="s">
        <v>120</v>
      </c>
    </row>
    <row r="238" spans="2:51" s="14" customFormat="1" ht="12">
      <c r="B238" s="208"/>
      <c r="C238" s="209"/>
      <c r="D238" s="199" t="s">
        <v>141</v>
      </c>
      <c r="E238" s="210" t="s">
        <v>1</v>
      </c>
      <c r="F238" s="211" t="s">
        <v>409</v>
      </c>
      <c r="G238" s="209"/>
      <c r="H238" s="212">
        <v>20.652</v>
      </c>
      <c r="I238" s="213"/>
      <c r="J238" s="209"/>
      <c r="K238" s="209"/>
      <c r="L238" s="214"/>
      <c r="M238" s="215"/>
      <c r="N238" s="216"/>
      <c r="O238" s="216"/>
      <c r="P238" s="216"/>
      <c r="Q238" s="216"/>
      <c r="R238" s="216"/>
      <c r="S238" s="216"/>
      <c r="T238" s="217"/>
      <c r="AT238" s="218" t="s">
        <v>141</v>
      </c>
      <c r="AU238" s="218" t="s">
        <v>128</v>
      </c>
      <c r="AV238" s="14" t="s">
        <v>128</v>
      </c>
      <c r="AW238" s="14" t="s">
        <v>31</v>
      </c>
      <c r="AX238" s="14" t="s">
        <v>73</v>
      </c>
      <c r="AY238" s="218" t="s">
        <v>120</v>
      </c>
    </row>
    <row r="239" spans="2:51" s="13" customFormat="1" ht="12">
      <c r="B239" s="197"/>
      <c r="C239" s="198"/>
      <c r="D239" s="199" t="s">
        <v>141</v>
      </c>
      <c r="E239" s="200" t="s">
        <v>1</v>
      </c>
      <c r="F239" s="201" t="s">
        <v>145</v>
      </c>
      <c r="G239" s="198"/>
      <c r="H239" s="200" t="s">
        <v>1</v>
      </c>
      <c r="I239" s="202"/>
      <c r="J239" s="198"/>
      <c r="K239" s="198"/>
      <c r="L239" s="203"/>
      <c r="M239" s="204"/>
      <c r="N239" s="205"/>
      <c r="O239" s="205"/>
      <c r="P239" s="205"/>
      <c r="Q239" s="205"/>
      <c r="R239" s="205"/>
      <c r="S239" s="205"/>
      <c r="T239" s="206"/>
      <c r="AT239" s="207" t="s">
        <v>141</v>
      </c>
      <c r="AU239" s="207" t="s">
        <v>128</v>
      </c>
      <c r="AV239" s="13" t="s">
        <v>81</v>
      </c>
      <c r="AW239" s="13" t="s">
        <v>31</v>
      </c>
      <c r="AX239" s="13" t="s">
        <v>73</v>
      </c>
      <c r="AY239" s="207" t="s">
        <v>120</v>
      </c>
    </row>
    <row r="240" spans="2:51" s="14" customFormat="1" ht="12">
      <c r="B240" s="208"/>
      <c r="C240" s="209"/>
      <c r="D240" s="199" t="s">
        <v>141</v>
      </c>
      <c r="E240" s="210" t="s">
        <v>1</v>
      </c>
      <c r="F240" s="211" t="s">
        <v>410</v>
      </c>
      <c r="G240" s="209"/>
      <c r="H240" s="212">
        <v>5.3999999999999995</v>
      </c>
      <c r="I240" s="213"/>
      <c r="J240" s="209"/>
      <c r="K240" s="209"/>
      <c r="L240" s="214"/>
      <c r="M240" s="215"/>
      <c r="N240" s="216"/>
      <c r="O240" s="216"/>
      <c r="P240" s="216"/>
      <c r="Q240" s="216"/>
      <c r="R240" s="216"/>
      <c r="S240" s="216"/>
      <c r="T240" s="217"/>
      <c r="AT240" s="218" t="s">
        <v>141</v>
      </c>
      <c r="AU240" s="218" t="s">
        <v>128</v>
      </c>
      <c r="AV240" s="14" t="s">
        <v>128</v>
      </c>
      <c r="AW240" s="14" t="s">
        <v>31</v>
      </c>
      <c r="AX240" s="14" t="s">
        <v>73</v>
      </c>
      <c r="AY240" s="218" t="s">
        <v>120</v>
      </c>
    </row>
    <row r="241" spans="2:51" s="13" customFormat="1" ht="12">
      <c r="B241" s="197"/>
      <c r="C241" s="198"/>
      <c r="D241" s="199" t="s">
        <v>141</v>
      </c>
      <c r="E241" s="200" t="s">
        <v>1</v>
      </c>
      <c r="F241" s="201" t="s">
        <v>411</v>
      </c>
      <c r="G241" s="198"/>
      <c r="H241" s="200" t="s">
        <v>1</v>
      </c>
      <c r="I241" s="202"/>
      <c r="J241" s="198"/>
      <c r="K241" s="198"/>
      <c r="L241" s="203"/>
      <c r="M241" s="204"/>
      <c r="N241" s="205"/>
      <c r="O241" s="205"/>
      <c r="P241" s="205"/>
      <c r="Q241" s="205"/>
      <c r="R241" s="205"/>
      <c r="S241" s="205"/>
      <c r="T241" s="206"/>
      <c r="AT241" s="207" t="s">
        <v>141</v>
      </c>
      <c r="AU241" s="207" t="s">
        <v>128</v>
      </c>
      <c r="AV241" s="13" t="s">
        <v>81</v>
      </c>
      <c r="AW241" s="13" t="s">
        <v>31</v>
      </c>
      <c r="AX241" s="13" t="s">
        <v>73</v>
      </c>
      <c r="AY241" s="207" t="s">
        <v>120</v>
      </c>
    </row>
    <row r="242" spans="2:51" s="14" customFormat="1" ht="12">
      <c r="B242" s="208"/>
      <c r="C242" s="209"/>
      <c r="D242" s="199" t="s">
        <v>141</v>
      </c>
      <c r="E242" s="210" t="s">
        <v>1</v>
      </c>
      <c r="F242" s="211" t="s">
        <v>382</v>
      </c>
      <c r="G242" s="209"/>
      <c r="H242" s="212">
        <v>39.940000000000005</v>
      </c>
      <c r="I242" s="213"/>
      <c r="J242" s="209"/>
      <c r="K242" s="209"/>
      <c r="L242" s="214"/>
      <c r="M242" s="215"/>
      <c r="N242" s="216"/>
      <c r="O242" s="216"/>
      <c r="P242" s="216"/>
      <c r="Q242" s="216"/>
      <c r="R242" s="216"/>
      <c r="S242" s="216"/>
      <c r="T242" s="217"/>
      <c r="AT242" s="218" t="s">
        <v>141</v>
      </c>
      <c r="AU242" s="218" t="s">
        <v>128</v>
      </c>
      <c r="AV242" s="14" t="s">
        <v>128</v>
      </c>
      <c r="AW242" s="14" t="s">
        <v>31</v>
      </c>
      <c r="AX242" s="14" t="s">
        <v>73</v>
      </c>
      <c r="AY242" s="218" t="s">
        <v>120</v>
      </c>
    </row>
    <row r="243" spans="2:51" s="15" customFormat="1" ht="12">
      <c r="B243" s="219"/>
      <c r="C243" s="220"/>
      <c r="D243" s="199" t="s">
        <v>141</v>
      </c>
      <c r="E243" s="221" t="s">
        <v>1</v>
      </c>
      <c r="F243" s="222" t="s">
        <v>151</v>
      </c>
      <c r="G243" s="220"/>
      <c r="H243" s="223">
        <v>119.67600000000002</v>
      </c>
      <c r="I243" s="224"/>
      <c r="J243" s="220"/>
      <c r="K243" s="220"/>
      <c r="L243" s="225"/>
      <c r="M243" s="226"/>
      <c r="N243" s="227"/>
      <c r="O243" s="227"/>
      <c r="P243" s="227"/>
      <c r="Q243" s="227"/>
      <c r="R243" s="227"/>
      <c r="S243" s="227"/>
      <c r="T243" s="228"/>
      <c r="AT243" s="229" t="s">
        <v>141</v>
      </c>
      <c r="AU243" s="229" t="s">
        <v>128</v>
      </c>
      <c r="AV243" s="15" t="s">
        <v>127</v>
      </c>
      <c r="AW243" s="15" t="s">
        <v>31</v>
      </c>
      <c r="AX243" s="15" t="s">
        <v>81</v>
      </c>
      <c r="AY243" s="229" t="s">
        <v>120</v>
      </c>
    </row>
    <row r="244" spans="1:65" s="2" customFormat="1" ht="24.15" customHeight="1">
      <c r="A244" s="34"/>
      <c r="B244" s="35"/>
      <c r="C244" s="183" t="s">
        <v>412</v>
      </c>
      <c r="D244" s="183" t="s">
        <v>123</v>
      </c>
      <c r="E244" s="184" t="s">
        <v>413</v>
      </c>
      <c r="F244" s="185" t="s">
        <v>414</v>
      </c>
      <c r="G244" s="186" t="s">
        <v>139</v>
      </c>
      <c r="H244" s="187">
        <v>10.44</v>
      </c>
      <c r="I244" s="188"/>
      <c r="J244" s="189">
        <f>ROUND(I244*H244,2)</f>
        <v>0</v>
      </c>
      <c r="K244" s="190"/>
      <c r="L244" s="39"/>
      <c r="M244" s="191" t="s">
        <v>1</v>
      </c>
      <c r="N244" s="192" t="s">
        <v>39</v>
      </c>
      <c r="O244" s="71"/>
      <c r="P244" s="193">
        <f>O244*H244</f>
        <v>0</v>
      </c>
      <c r="Q244" s="193">
        <v>0</v>
      </c>
      <c r="R244" s="193">
        <f>Q244*H244</f>
        <v>0</v>
      </c>
      <c r="S244" s="193">
        <v>0</v>
      </c>
      <c r="T244" s="194">
        <f>S244*H244</f>
        <v>0</v>
      </c>
      <c r="U244" s="34"/>
      <c r="V244" s="34"/>
      <c r="W244" s="34"/>
      <c r="X244" s="34"/>
      <c r="Y244" s="34"/>
      <c r="Z244" s="34"/>
      <c r="AA244" s="34"/>
      <c r="AB244" s="34"/>
      <c r="AC244" s="34"/>
      <c r="AD244" s="34"/>
      <c r="AE244" s="34"/>
      <c r="AR244" s="195" t="s">
        <v>208</v>
      </c>
      <c r="AT244" s="195" t="s">
        <v>123</v>
      </c>
      <c r="AU244" s="195" t="s">
        <v>128</v>
      </c>
      <c r="AY244" s="17" t="s">
        <v>120</v>
      </c>
      <c r="BE244" s="196">
        <f>IF(N244="základní",J244,0)</f>
        <v>0</v>
      </c>
      <c r="BF244" s="196">
        <f>IF(N244="snížená",J244,0)</f>
        <v>0</v>
      </c>
      <c r="BG244" s="196">
        <f>IF(N244="zákl. přenesená",J244,0)</f>
        <v>0</v>
      </c>
      <c r="BH244" s="196">
        <f>IF(N244="sníž. přenesená",J244,0)</f>
        <v>0</v>
      </c>
      <c r="BI244" s="196">
        <f>IF(N244="nulová",J244,0)</f>
        <v>0</v>
      </c>
      <c r="BJ244" s="17" t="s">
        <v>128</v>
      </c>
      <c r="BK244" s="196">
        <f>ROUND(I244*H244,2)</f>
        <v>0</v>
      </c>
      <c r="BL244" s="17" t="s">
        <v>208</v>
      </c>
      <c r="BM244" s="195" t="s">
        <v>415</v>
      </c>
    </row>
    <row r="245" spans="2:51" s="13" customFormat="1" ht="12">
      <c r="B245" s="197"/>
      <c r="C245" s="198"/>
      <c r="D245" s="199" t="s">
        <v>141</v>
      </c>
      <c r="E245" s="200" t="s">
        <v>1</v>
      </c>
      <c r="F245" s="201" t="s">
        <v>405</v>
      </c>
      <c r="G245" s="198"/>
      <c r="H245" s="200" t="s">
        <v>1</v>
      </c>
      <c r="I245" s="202"/>
      <c r="J245" s="198"/>
      <c r="K245" s="198"/>
      <c r="L245" s="203"/>
      <c r="M245" s="204"/>
      <c r="N245" s="205"/>
      <c r="O245" s="205"/>
      <c r="P245" s="205"/>
      <c r="Q245" s="205"/>
      <c r="R245" s="205"/>
      <c r="S245" s="205"/>
      <c r="T245" s="206"/>
      <c r="AT245" s="207" t="s">
        <v>141</v>
      </c>
      <c r="AU245" s="207" t="s">
        <v>128</v>
      </c>
      <c r="AV245" s="13" t="s">
        <v>81</v>
      </c>
      <c r="AW245" s="13" t="s">
        <v>31</v>
      </c>
      <c r="AX245" s="13" t="s">
        <v>73</v>
      </c>
      <c r="AY245" s="207" t="s">
        <v>120</v>
      </c>
    </row>
    <row r="246" spans="2:51" s="13" customFormat="1" ht="12">
      <c r="B246" s="197"/>
      <c r="C246" s="198"/>
      <c r="D246" s="199" t="s">
        <v>141</v>
      </c>
      <c r="E246" s="200" t="s">
        <v>1</v>
      </c>
      <c r="F246" s="201" t="s">
        <v>145</v>
      </c>
      <c r="G246" s="198"/>
      <c r="H246" s="200" t="s">
        <v>1</v>
      </c>
      <c r="I246" s="202"/>
      <c r="J246" s="198"/>
      <c r="K246" s="198"/>
      <c r="L246" s="203"/>
      <c r="M246" s="204"/>
      <c r="N246" s="205"/>
      <c r="O246" s="205"/>
      <c r="P246" s="205"/>
      <c r="Q246" s="205"/>
      <c r="R246" s="205"/>
      <c r="S246" s="205"/>
      <c r="T246" s="206"/>
      <c r="AT246" s="207" t="s">
        <v>141</v>
      </c>
      <c r="AU246" s="207" t="s">
        <v>128</v>
      </c>
      <c r="AV246" s="13" t="s">
        <v>81</v>
      </c>
      <c r="AW246" s="13" t="s">
        <v>31</v>
      </c>
      <c r="AX246" s="13" t="s">
        <v>73</v>
      </c>
      <c r="AY246" s="207" t="s">
        <v>120</v>
      </c>
    </row>
    <row r="247" spans="2:51" s="14" customFormat="1" ht="12">
      <c r="B247" s="208"/>
      <c r="C247" s="209"/>
      <c r="D247" s="199" t="s">
        <v>141</v>
      </c>
      <c r="E247" s="210" t="s">
        <v>1</v>
      </c>
      <c r="F247" s="211" t="s">
        <v>416</v>
      </c>
      <c r="G247" s="209"/>
      <c r="H247" s="212">
        <v>5.3999999999999995</v>
      </c>
      <c r="I247" s="213"/>
      <c r="J247" s="209"/>
      <c r="K247" s="209"/>
      <c r="L247" s="214"/>
      <c r="M247" s="215"/>
      <c r="N247" s="216"/>
      <c r="O247" s="216"/>
      <c r="P247" s="216"/>
      <c r="Q247" s="216"/>
      <c r="R247" s="216"/>
      <c r="S247" s="216"/>
      <c r="T247" s="217"/>
      <c r="AT247" s="218" t="s">
        <v>141</v>
      </c>
      <c r="AU247" s="218" t="s">
        <v>128</v>
      </c>
      <c r="AV247" s="14" t="s">
        <v>128</v>
      </c>
      <c r="AW247" s="14" t="s">
        <v>31</v>
      </c>
      <c r="AX247" s="14" t="s">
        <v>73</v>
      </c>
      <c r="AY247" s="218" t="s">
        <v>120</v>
      </c>
    </row>
    <row r="248" spans="2:51" s="13" customFormat="1" ht="12">
      <c r="B248" s="197"/>
      <c r="C248" s="198"/>
      <c r="D248" s="199" t="s">
        <v>141</v>
      </c>
      <c r="E248" s="200" t="s">
        <v>1</v>
      </c>
      <c r="F248" s="201" t="s">
        <v>411</v>
      </c>
      <c r="G248" s="198"/>
      <c r="H248" s="200" t="s">
        <v>1</v>
      </c>
      <c r="I248" s="202"/>
      <c r="J248" s="198"/>
      <c r="K248" s="198"/>
      <c r="L248" s="203"/>
      <c r="M248" s="204"/>
      <c r="N248" s="205"/>
      <c r="O248" s="205"/>
      <c r="P248" s="205"/>
      <c r="Q248" s="205"/>
      <c r="R248" s="205"/>
      <c r="S248" s="205"/>
      <c r="T248" s="206"/>
      <c r="AT248" s="207" t="s">
        <v>141</v>
      </c>
      <c r="AU248" s="207" t="s">
        <v>128</v>
      </c>
      <c r="AV248" s="13" t="s">
        <v>81</v>
      </c>
      <c r="AW248" s="13" t="s">
        <v>31</v>
      </c>
      <c r="AX248" s="13" t="s">
        <v>73</v>
      </c>
      <c r="AY248" s="207" t="s">
        <v>120</v>
      </c>
    </row>
    <row r="249" spans="2:51" s="14" customFormat="1" ht="12">
      <c r="B249" s="208"/>
      <c r="C249" s="209"/>
      <c r="D249" s="199" t="s">
        <v>141</v>
      </c>
      <c r="E249" s="210" t="s">
        <v>1</v>
      </c>
      <c r="F249" s="211" t="s">
        <v>146</v>
      </c>
      <c r="G249" s="209"/>
      <c r="H249" s="212">
        <v>5.04</v>
      </c>
      <c r="I249" s="213"/>
      <c r="J249" s="209"/>
      <c r="K249" s="209"/>
      <c r="L249" s="214"/>
      <c r="M249" s="215"/>
      <c r="N249" s="216"/>
      <c r="O249" s="216"/>
      <c r="P249" s="216"/>
      <c r="Q249" s="216"/>
      <c r="R249" s="216"/>
      <c r="S249" s="216"/>
      <c r="T249" s="217"/>
      <c r="AT249" s="218" t="s">
        <v>141</v>
      </c>
      <c r="AU249" s="218" t="s">
        <v>128</v>
      </c>
      <c r="AV249" s="14" t="s">
        <v>128</v>
      </c>
      <c r="AW249" s="14" t="s">
        <v>31</v>
      </c>
      <c r="AX249" s="14" t="s">
        <v>73</v>
      </c>
      <c r="AY249" s="218" t="s">
        <v>120</v>
      </c>
    </row>
    <row r="250" spans="2:51" s="15" customFormat="1" ht="12">
      <c r="B250" s="219"/>
      <c r="C250" s="220"/>
      <c r="D250" s="199" t="s">
        <v>141</v>
      </c>
      <c r="E250" s="221" t="s">
        <v>1</v>
      </c>
      <c r="F250" s="222" t="s">
        <v>151</v>
      </c>
      <c r="G250" s="220"/>
      <c r="H250" s="223">
        <v>10.44</v>
      </c>
      <c r="I250" s="224"/>
      <c r="J250" s="220"/>
      <c r="K250" s="220"/>
      <c r="L250" s="225"/>
      <c r="M250" s="226"/>
      <c r="N250" s="227"/>
      <c r="O250" s="227"/>
      <c r="P250" s="227"/>
      <c r="Q250" s="227"/>
      <c r="R250" s="227"/>
      <c r="S250" s="227"/>
      <c r="T250" s="228"/>
      <c r="AT250" s="229" t="s">
        <v>141</v>
      </c>
      <c r="AU250" s="229" t="s">
        <v>128</v>
      </c>
      <c r="AV250" s="15" t="s">
        <v>127</v>
      </c>
      <c r="AW250" s="15" t="s">
        <v>31</v>
      </c>
      <c r="AX250" s="15" t="s">
        <v>81</v>
      </c>
      <c r="AY250" s="229" t="s">
        <v>120</v>
      </c>
    </row>
    <row r="251" spans="2:63" s="12" customFormat="1" ht="25.95" customHeight="1">
      <c r="B251" s="167"/>
      <c r="C251" s="168"/>
      <c r="D251" s="169" t="s">
        <v>72</v>
      </c>
      <c r="E251" s="170" t="s">
        <v>417</v>
      </c>
      <c r="F251" s="170" t="s">
        <v>418</v>
      </c>
      <c r="G251" s="168"/>
      <c r="H251" s="168"/>
      <c r="I251" s="171"/>
      <c r="J251" s="172">
        <f>BK251</f>
        <v>0</v>
      </c>
      <c r="K251" s="168"/>
      <c r="L251" s="173"/>
      <c r="M251" s="174"/>
      <c r="N251" s="175"/>
      <c r="O251" s="175"/>
      <c r="P251" s="176">
        <f>P252+P254</f>
        <v>0</v>
      </c>
      <c r="Q251" s="175"/>
      <c r="R251" s="176">
        <f>R252+R254</f>
        <v>0</v>
      </c>
      <c r="S251" s="175"/>
      <c r="T251" s="177">
        <f>T252+T254</f>
        <v>0</v>
      </c>
      <c r="AR251" s="178" t="s">
        <v>156</v>
      </c>
      <c r="AT251" s="179" t="s">
        <v>72</v>
      </c>
      <c r="AU251" s="179" t="s">
        <v>73</v>
      </c>
      <c r="AY251" s="178" t="s">
        <v>120</v>
      </c>
      <c r="BK251" s="180">
        <f>BK252+BK254</f>
        <v>0</v>
      </c>
    </row>
    <row r="252" spans="2:63" s="12" customFormat="1" ht="22.95" customHeight="1">
      <c r="B252" s="167"/>
      <c r="C252" s="168"/>
      <c r="D252" s="169" t="s">
        <v>72</v>
      </c>
      <c r="E252" s="181" t="s">
        <v>419</v>
      </c>
      <c r="F252" s="181" t="s">
        <v>420</v>
      </c>
      <c r="G252" s="168"/>
      <c r="H252" s="168"/>
      <c r="I252" s="171"/>
      <c r="J252" s="182">
        <f>BK252</f>
        <v>0</v>
      </c>
      <c r="K252" s="168"/>
      <c r="L252" s="173"/>
      <c r="M252" s="174"/>
      <c r="N252" s="175"/>
      <c r="O252" s="175"/>
      <c r="P252" s="176">
        <f>P253</f>
        <v>0</v>
      </c>
      <c r="Q252" s="175"/>
      <c r="R252" s="176">
        <f>R253</f>
        <v>0</v>
      </c>
      <c r="S252" s="175"/>
      <c r="T252" s="177">
        <f>T253</f>
        <v>0</v>
      </c>
      <c r="AR252" s="178" t="s">
        <v>156</v>
      </c>
      <c r="AT252" s="179" t="s">
        <v>72</v>
      </c>
      <c r="AU252" s="179" t="s">
        <v>81</v>
      </c>
      <c r="AY252" s="178" t="s">
        <v>120</v>
      </c>
      <c r="BK252" s="180">
        <f>BK253</f>
        <v>0</v>
      </c>
    </row>
    <row r="253" spans="1:65" s="2" customFormat="1" ht="16.5" customHeight="1">
      <c r="A253" s="34"/>
      <c r="B253" s="35"/>
      <c r="C253" s="183" t="s">
        <v>421</v>
      </c>
      <c r="D253" s="183" t="s">
        <v>123</v>
      </c>
      <c r="E253" s="184" t="s">
        <v>422</v>
      </c>
      <c r="F253" s="185" t="s">
        <v>420</v>
      </c>
      <c r="G253" s="186" t="s">
        <v>423</v>
      </c>
      <c r="H253" s="247">
        <f>SUM(J97+J102)/100</f>
        <v>0</v>
      </c>
      <c r="I253" s="188"/>
      <c r="J253" s="189">
        <f>ROUND(I253*H253,2)</f>
        <v>0</v>
      </c>
      <c r="K253" s="190"/>
      <c r="L253" s="39"/>
      <c r="M253" s="191" t="s">
        <v>1</v>
      </c>
      <c r="N253" s="192" t="s">
        <v>39</v>
      </c>
      <c r="O253" s="71"/>
      <c r="P253" s="193">
        <f>O253*H253</f>
        <v>0</v>
      </c>
      <c r="Q253" s="193">
        <v>0</v>
      </c>
      <c r="R253" s="193">
        <f>Q253*H253</f>
        <v>0</v>
      </c>
      <c r="S253" s="193">
        <v>0</v>
      </c>
      <c r="T253" s="194">
        <f>S253*H253</f>
        <v>0</v>
      </c>
      <c r="U253" s="34"/>
      <c r="V253" s="34"/>
      <c r="W253" s="34"/>
      <c r="X253" s="34"/>
      <c r="Y253" s="34"/>
      <c r="Z253" s="34"/>
      <c r="AA253" s="34"/>
      <c r="AB253" s="34"/>
      <c r="AC253" s="34"/>
      <c r="AD253" s="34"/>
      <c r="AE253" s="34"/>
      <c r="AR253" s="195" t="s">
        <v>424</v>
      </c>
      <c r="AT253" s="195" t="s">
        <v>123</v>
      </c>
      <c r="AU253" s="195" t="s">
        <v>128</v>
      </c>
      <c r="AY253" s="17" t="s">
        <v>120</v>
      </c>
      <c r="BE253" s="196">
        <f>IF(N253="základní",J253,0)</f>
        <v>0</v>
      </c>
      <c r="BF253" s="196">
        <f>IF(N253="snížená",J253,0)</f>
        <v>0</v>
      </c>
      <c r="BG253" s="196">
        <f>IF(N253="zákl. přenesená",J253,0)</f>
        <v>0</v>
      </c>
      <c r="BH253" s="196">
        <f>IF(N253="sníž. přenesená",J253,0)</f>
        <v>0</v>
      </c>
      <c r="BI253" s="196">
        <f>IF(N253="nulová",J253,0)</f>
        <v>0</v>
      </c>
      <c r="BJ253" s="17" t="s">
        <v>128</v>
      </c>
      <c r="BK253" s="196">
        <f>ROUND(I253*H253,2)</f>
        <v>0</v>
      </c>
      <c r="BL253" s="17" t="s">
        <v>424</v>
      </c>
      <c r="BM253" s="195" t="s">
        <v>425</v>
      </c>
    </row>
    <row r="254" spans="2:63" s="12" customFormat="1" ht="22.95" customHeight="1">
      <c r="B254" s="167"/>
      <c r="C254" s="168"/>
      <c r="D254" s="169" t="s">
        <v>72</v>
      </c>
      <c r="E254" s="181" t="s">
        <v>426</v>
      </c>
      <c r="F254" s="181" t="s">
        <v>427</v>
      </c>
      <c r="G254" s="168"/>
      <c r="H254" s="246"/>
      <c r="I254" s="171"/>
      <c r="J254" s="182">
        <f>BK254</f>
        <v>0</v>
      </c>
      <c r="K254" s="168"/>
      <c r="L254" s="173"/>
      <c r="M254" s="174"/>
      <c r="N254" s="175"/>
      <c r="O254" s="175"/>
      <c r="P254" s="176">
        <f>P255</f>
        <v>0</v>
      </c>
      <c r="Q254" s="175"/>
      <c r="R254" s="176">
        <f>R255</f>
        <v>0</v>
      </c>
      <c r="S254" s="175"/>
      <c r="T254" s="177">
        <f>T255</f>
        <v>0</v>
      </c>
      <c r="AR254" s="178" t="s">
        <v>156</v>
      </c>
      <c r="AT254" s="179" t="s">
        <v>72</v>
      </c>
      <c r="AU254" s="179" t="s">
        <v>81</v>
      </c>
      <c r="AY254" s="178" t="s">
        <v>120</v>
      </c>
      <c r="BK254" s="180">
        <f>BK255</f>
        <v>0</v>
      </c>
    </row>
    <row r="255" spans="1:65" s="2" customFormat="1" ht="16.5" customHeight="1">
      <c r="A255" s="34"/>
      <c r="B255" s="35"/>
      <c r="C255" s="183" t="s">
        <v>428</v>
      </c>
      <c r="D255" s="183" t="s">
        <v>123</v>
      </c>
      <c r="E255" s="184" t="s">
        <v>429</v>
      </c>
      <c r="F255" s="185" t="s">
        <v>427</v>
      </c>
      <c r="G255" s="186" t="s">
        <v>423</v>
      </c>
      <c r="H255" s="247">
        <f>SUM(J97+J102)/100</f>
        <v>0</v>
      </c>
      <c r="I255" s="188"/>
      <c r="J255" s="189">
        <f>ROUND(I255*H255,2)</f>
        <v>0</v>
      </c>
      <c r="K255" s="190"/>
      <c r="L255" s="39"/>
      <c r="M255" s="241" t="s">
        <v>1</v>
      </c>
      <c r="N255" s="242" t="s">
        <v>39</v>
      </c>
      <c r="O255" s="243"/>
      <c r="P255" s="244">
        <f>O255*H255</f>
        <v>0</v>
      </c>
      <c r="Q255" s="244">
        <v>0</v>
      </c>
      <c r="R255" s="244">
        <f>Q255*H255</f>
        <v>0</v>
      </c>
      <c r="S255" s="244">
        <v>0</v>
      </c>
      <c r="T255" s="245">
        <f>S255*H255</f>
        <v>0</v>
      </c>
      <c r="U255" s="34"/>
      <c r="V255" s="34"/>
      <c r="W255" s="34"/>
      <c r="X255" s="34"/>
      <c r="Y255" s="34"/>
      <c r="Z255" s="34"/>
      <c r="AA255" s="34"/>
      <c r="AB255" s="34"/>
      <c r="AC255" s="34"/>
      <c r="AD255" s="34"/>
      <c r="AE255" s="34"/>
      <c r="AR255" s="195" t="s">
        <v>424</v>
      </c>
      <c r="AT255" s="195" t="s">
        <v>123</v>
      </c>
      <c r="AU255" s="195" t="s">
        <v>128</v>
      </c>
      <c r="AY255" s="17" t="s">
        <v>120</v>
      </c>
      <c r="BE255" s="196">
        <f>IF(N255="základní",J255,0)</f>
        <v>0</v>
      </c>
      <c r="BF255" s="196">
        <f>IF(N255="snížená",J255,0)</f>
        <v>0</v>
      </c>
      <c r="BG255" s="196">
        <f>IF(N255="zákl. přenesená",J255,0)</f>
        <v>0</v>
      </c>
      <c r="BH255" s="196">
        <f>IF(N255="sníž. přenesená",J255,0)</f>
        <v>0</v>
      </c>
      <c r="BI255" s="196">
        <f>IF(N255="nulová",J255,0)</f>
        <v>0</v>
      </c>
      <c r="BJ255" s="17" t="s">
        <v>128</v>
      </c>
      <c r="BK255" s="196">
        <f>ROUND(I255*H255,2)</f>
        <v>0</v>
      </c>
      <c r="BL255" s="17" t="s">
        <v>424</v>
      </c>
      <c r="BM255" s="195" t="s">
        <v>430</v>
      </c>
    </row>
    <row r="256" spans="1:31" s="2" customFormat="1" ht="6.9" customHeight="1">
      <c r="A256" s="34"/>
      <c r="B256" s="54"/>
      <c r="C256" s="55"/>
      <c r="D256" s="55"/>
      <c r="E256" s="55"/>
      <c r="F256" s="55"/>
      <c r="G256" s="55"/>
      <c r="H256" s="55"/>
      <c r="I256" s="55"/>
      <c r="J256" s="55"/>
      <c r="K256" s="55"/>
      <c r="L256" s="39"/>
      <c r="M256" s="34"/>
      <c r="O256" s="34"/>
      <c r="P256" s="34"/>
      <c r="Q256" s="34"/>
      <c r="R256" s="34"/>
      <c r="S256" s="34"/>
      <c r="T256" s="34"/>
      <c r="U256" s="34"/>
      <c r="V256" s="34"/>
      <c r="W256" s="34"/>
      <c r="X256" s="34"/>
      <c r="Y256" s="34"/>
      <c r="Z256" s="34"/>
      <c r="AA256" s="34"/>
      <c r="AB256" s="34"/>
      <c r="AC256" s="34"/>
      <c r="AD256" s="34"/>
      <c r="AE256" s="34"/>
    </row>
  </sheetData>
  <sheetProtection algorithmName="SHA-512" hashValue="8cM3gqVCfmfKhEI9VWHBudd7XAs8Id9WXxgiRdEsZ49suJa3CYek3kVWAw/A3p4op6oe9dGzJvkhCKDJUmKVSg==" saltValue="leTphi+D6GkT8MydM87PcA==" spinCount="100000" sheet="1" objects="1" scenarios="1" formatColumns="0" formatRows="0" autoFilter="0"/>
  <autoFilter ref="C129:K255"/>
  <mergeCells count="9">
    <mergeCell ref="E87:H87"/>
    <mergeCell ref="E120:H120"/>
    <mergeCell ref="E122:H122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 r:id="rId2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Simona Králová</dc:creator>
  <cp:keywords/>
  <dc:description/>
  <cp:lastModifiedBy>Radovan Fráňa</cp:lastModifiedBy>
  <dcterms:created xsi:type="dcterms:W3CDTF">2024-01-12T09:05:08Z</dcterms:created>
  <dcterms:modified xsi:type="dcterms:W3CDTF">2024-03-05T13:43:23Z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25f39f94-31ac-436e-8722-dfa5a421a063</vt:lpwstr>
  </property>
</Properties>
</file>