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36" firstSheet="1" activeTab="1"/>
  </bookViews>
  <sheets>
    <sheet name="Rekapitulace stavby" sheetId="1" state="veryHidden" r:id="rId1"/>
    <sheet name="19 - Oprava bytu Patočkov..." sheetId="2" r:id="rId2"/>
  </sheets>
  <definedNames>
    <definedName name="_xlnm._FilterDatabase" localSheetId="1" hidden="1">'19 - Oprava bytu Patočkov...'!$C$134:$K$332</definedName>
    <definedName name="_xlnm.Print_Area" localSheetId="1">'19 - Oprava bytu Patočkov...'!$C$4:$J$76,'19 - Oprava bytu Patočkov...'!$C$82:$J$116,'19 - Oprava bytu Patočkov...'!$C$122:$J$332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'19 - Oprava bytu Patočkov...'!$134:$134</definedName>
  </definedNames>
  <calcPr calcId="162913"/>
</workbook>
</file>

<file path=xl/sharedStrings.xml><?xml version="1.0" encoding="utf-8"?>
<sst xmlns="http://schemas.openxmlformats.org/spreadsheetml/2006/main" count="2502" uniqueCount="597">
  <si>
    <t>Export Komplet</t>
  </si>
  <si>
    <t/>
  </si>
  <si>
    <t>2.0</t>
  </si>
  <si>
    <t>ZAMOK</t>
  </si>
  <si>
    <t>False</t>
  </si>
  <si>
    <t>{5c227ce6-97ba-4a46-bb3b-563ebb6fa463}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</si>
  <si>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</si>
  <si>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</si>
  <si>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</si>
  <si>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</si>
  <si>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</si>
  <si>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</si>
  <si>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</si>
  <si>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</si>
  <si>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</si>
  <si>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</si>
  <si>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</si>
  <si>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bytů MČ Praha 6</t>
  </si>
  <si>
    <t>KSO:</t>
  </si>
  <si>
    <t>CC-CZ:</t>
  </si>
  <si>
    <t>Místo:</t>
  </si>
  <si>
    <t xml:space="preserve"> </t>
  </si>
  <si>
    <t>Datum:</t>
  </si>
  <si>
    <t>4. 1. 2024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</si>
  <si>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</si>
  <si>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</si>
  <si>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</si>
  <si>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</si>
  <si>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</si>
  <si>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</si>
  <si>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</si>
  <si>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</si>
  <si>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</si>
  <si>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</si>
  <si>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</si>
  <si>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</si>
  <si>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</si>
  <si>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</si>
  <si>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</si>
  <si>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</si>
  <si>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</si>
  <si>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</si>
  <si>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</si>
  <si>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</si>
  <si>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</si>
  <si>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</si>
  <si>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</si>
  <si>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</si>
  <si>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</si>
  <si>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</si>
  <si>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</si>
  <si>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</si>
  <si>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</si>
  <si>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</si>
  <si>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</si>
  <si>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</si>
  <si>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</si>
  <si>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</si>
  <si>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</si>
  <si>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</si>
  <si>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</si>
  <si>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</si>
  <si>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</si>
  <si>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</si>
  <si>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</si>
  <si>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</si>
  <si>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</si>
  <si>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</si>
  <si>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</si>
  <si>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</si>
  <si>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</si>
  <si>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</si>
  <si>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</si>
  <si>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</si>
  <si>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</si>
  <si>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</si>
  <si>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</si>
  <si>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</si>
  <si>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19</t>
  </si>
  <si>
    <t>Oprava bytu Patočkova 1410, byt č. 13</t>
  </si>
  <si>
    <t>STA</t>
  </si>
  <si>
    <t>1</t>
  </si>
  <si>
    <t>{5e3252d3-e978-48f8-93db-3bad863ac3de}</t>
  </si>
  <si>
    <t>KRYCÍ LIST SOUPISU PRACÍ</t>
  </si>
  <si>
    <t>Objekt:</t>
  </si>
  <si>
    <t>19 - Oprava bytu Patočkova 1410, byt č. 13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</si>
  <si>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</si>
  <si>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</si>
  <si>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</si>
  <si>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</si>
  <si>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</si>
  <si>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</si>
  <si>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</si>
  <si>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</si>
  <si>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</si>
  <si>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</si>
  <si>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</si>
  <si>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</si>
  <si>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</si>
  <si>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</si>
  <si>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</si>
  <si>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742 - Elektroinstalace - slaboproud</t>
  </si>
  <si>
    <t xml:space="preserve">    766 - Konstrukce truhlářské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</si>
  <si>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</si>
  <si>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</si>
  <si>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</si>
  <si>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</si>
  <si>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</si>
  <si>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</si>
  <si>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</si>
  <si>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</si>
  <si>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</si>
  <si>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</si>
  <si>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</si>
  <si>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</si>
  <si>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</si>
  <si>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</si>
  <si>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</si>
  <si>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</si>
  <si>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</si>
  <si>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</si>
  <si>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</si>
  <si>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</si>
  <si>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</si>
  <si>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</si>
  <si>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</si>
  <si>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</si>
  <si>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</si>
  <si>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</si>
  <si>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612315211</t>
  </si>
  <si>
    <t>Vápenná hladká omítka malých ploch do 0,09 m2 na stěnách</t>
  </si>
  <si>
    <t>kus</t>
  </si>
  <si>
    <t>4</t>
  </si>
  <si>
    <t>2</t>
  </si>
  <si>
    <t>-1463042317</t>
  </si>
  <si>
    <t>VV</t>
  </si>
  <si>
    <t>prostupy, otlučená místa v omítce</t>
  </si>
  <si>
    <t>10</t>
  </si>
  <si>
    <t>9</t>
  </si>
  <si>
    <t>Ostatní konstrukce a práce, bourání</t>
  </si>
  <si>
    <t>952901111</t>
  </si>
  <si>
    <t>Vyčištění budov bytové a občanské výstavby při výšce podlaží do 4 m</t>
  </si>
  <si>
    <t>m2</t>
  </si>
  <si>
    <t>1459263413</t>
  </si>
  <si>
    <t xml:space="preserve">Kompletní úklid bytu </t>
  </si>
  <si>
    <t xml:space="preserve">(podlahy, dveře, okna, zásuvky, vypínače, světla, větrací mřížky, domovní telefon, rozvodnice, zařizovací předměty a kuch.linka, atd.) </t>
  </si>
  <si>
    <t>předsíň</t>
  </si>
  <si>
    <t>1,8*1,2</t>
  </si>
  <si>
    <t>koupelna</t>
  </si>
  <si>
    <t>3,3*1,2</t>
  </si>
  <si>
    <t>kuchyně</t>
  </si>
  <si>
    <t>5,5*3,95</t>
  </si>
  <si>
    <t>pokoj</t>
  </si>
  <si>
    <t>5,5*2,15</t>
  </si>
  <si>
    <t>Součet</t>
  </si>
  <si>
    <t>3</t>
  </si>
  <si>
    <t>952902021</t>
  </si>
  <si>
    <t>Čištění budov zametení hladkých podlah</t>
  </si>
  <si>
    <t>1777106055</t>
  </si>
  <si>
    <t>Denní úklid společných prostor (dny*m2)</t>
  </si>
  <si>
    <t>20*50</t>
  </si>
  <si>
    <t>997</t>
  </si>
  <si>
    <t>Přesun sutě</t>
  </si>
  <si>
    <t>997013213</t>
  </si>
  <si>
    <t>Vnitrostaveništní doprava suti a vybouraných hmot pro budovy v přes 9 do 12 m ručně</t>
  </si>
  <si>
    <t>t</t>
  </si>
  <si>
    <t>-957187794</t>
  </si>
  <si>
    <t>5</t>
  </si>
  <si>
    <t>997013219</t>
  </si>
  <si>
    <t>Příplatek k vnitrostaveništní dopravě suti a vybouraných hmot za zvětšenou dopravu suti ZKD 10 m</t>
  </si>
  <si>
    <t>-637625165</t>
  </si>
  <si>
    <t>0,983*2 'Přepočtené koeficientem množství</t>
  </si>
  <si>
    <t>997013501</t>
  </si>
  <si>
    <t>Odvoz suti a vybouraných hmot na skládku nebo meziskládku do 1 km se složením</t>
  </si>
  <si>
    <t>-1318261247</t>
  </si>
  <si>
    <t>7</t>
  </si>
  <si>
    <t>997013509</t>
  </si>
  <si>
    <t>Příplatek k odvozu suti a vybouraných hmot na skládku ZKD 1 km přes 1 km</t>
  </si>
  <si>
    <t>-610595028</t>
  </si>
  <si>
    <t>0,983*19 'Přepočtené koeficientem množství</t>
  </si>
  <si>
    <t>8</t>
  </si>
  <si>
    <t>997013631</t>
  </si>
  <si>
    <t>Poplatek za uložení na skládce (skládkovné) stavebního odpadu směsného kód odpadu 17 09 04</t>
  </si>
  <si>
    <t>-625275252</t>
  </si>
  <si>
    <t>998</t>
  </si>
  <si>
    <t>Přesun hmot</t>
  </si>
  <si>
    <t>998018002</t>
  </si>
  <si>
    <t>Přesun hmot pro budovy ruční pro budovy v přes 6 do 12 m</t>
  </si>
  <si>
    <t>-1714856141</t>
  </si>
  <si>
    <t>998018011</t>
  </si>
  <si>
    <t>Příplatek k ručnímu přesunu hmot pro budovy za zvětšený přesun ZKD 100 m</t>
  </si>
  <si>
    <t>-531949544</t>
  </si>
  <si>
    <t>PSV</t>
  </si>
  <si>
    <t>Práce a dodávky PSV</t>
  </si>
  <si>
    <t>721</t>
  </si>
  <si>
    <t>Zdravotechnika - vnitřní kanalizace</t>
  </si>
  <si>
    <t>11</t>
  </si>
  <si>
    <t>721910941</t>
  </si>
  <si>
    <t>Pročištění odtokového žlabu sprchy</t>
  </si>
  <si>
    <t>16</t>
  </si>
  <si>
    <t>-1030529469</t>
  </si>
  <si>
    <t>722</t>
  </si>
  <si>
    <t>Zdravotechnika - vnitřní vodovod</t>
  </si>
  <si>
    <t>722190901</t>
  </si>
  <si>
    <t>Uzavření nebo otevření vodovodního potrubí při opravách</t>
  </si>
  <si>
    <t>-1249652940</t>
  </si>
  <si>
    <t>725</t>
  </si>
  <si>
    <t>Zdravotechnika - zařizovací předměty</t>
  </si>
  <si>
    <t>13</t>
  </si>
  <si>
    <t>725110814</t>
  </si>
  <si>
    <t>Demontáž klozetu Kombi</t>
  </si>
  <si>
    <t>soubor</t>
  </si>
  <si>
    <t>-1463360581</t>
  </si>
  <si>
    <t>14</t>
  </si>
  <si>
    <t>725114921</t>
  </si>
  <si>
    <t>Odmontování a zpětná montáž sedátka</t>
  </si>
  <si>
    <t>525542546</t>
  </si>
  <si>
    <t>15</t>
  </si>
  <si>
    <t>M</t>
  </si>
  <si>
    <t>55166827</t>
  </si>
  <si>
    <t>sedátko záchodové plastové bílé</t>
  </si>
  <si>
    <t>32</t>
  </si>
  <si>
    <t>1826571104</t>
  </si>
  <si>
    <t>725119125</t>
  </si>
  <si>
    <t>Montáž klozetových mís závěsných na nosné stěny</t>
  </si>
  <si>
    <t>498409464</t>
  </si>
  <si>
    <t>17</t>
  </si>
  <si>
    <t>64236091</t>
  </si>
  <si>
    <t>mísa keramická klozetová závěsná bílá s hlubokým splachováním odpad vodorovný</t>
  </si>
  <si>
    <t>1671027445</t>
  </si>
  <si>
    <t>18</t>
  </si>
  <si>
    <t>725310823</t>
  </si>
  <si>
    <t>Demontáž dřez jednoduchý vestavěný v kuchyňských sestavách bez výtokových armatur</t>
  </si>
  <si>
    <t>1722540733</t>
  </si>
  <si>
    <t>725311121</t>
  </si>
  <si>
    <t>Dřez jednoduchý nerezový se zápachovou uzávěrkou s odkapávací plochou 760x480 mm a miskou</t>
  </si>
  <si>
    <t>1700157780</t>
  </si>
  <si>
    <t>20</t>
  </si>
  <si>
    <t>725610810</t>
  </si>
  <si>
    <t>Demontáž sporáků plynových</t>
  </si>
  <si>
    <t>799569009</t>
  </si>
  <si>
    <t>725619101</t>
  </si>
  <si>
    <t>Montáž sporáku na zemní plyn - zpětná montáž bez dodávky</t>
  </si>
  <si>
    <t>-669581331</t>
  </si>
  <si>
    <t>22</t>
  </si>
  <si>
    <t>725820801</t>
  </si>
  <si>
    <t>Demontáž baterie nástěnné do G 3 / 4</t>
  </si>
  <si>
    <t>625419173</t>
  </si>
  <si>
    <t>sprcha</t>
  </si>
  <si>
    <t>23</t>
  </si>
  <si>
    <t>725820802</t>
  </si>
  <si>
    <t>Demontáž baterie stojánkové do jednoho otvoru</t>
  </si>
  <si>
    <t>-79005274</t>
  </si>
  <si>
    <t>24</t>
  </si>
  <si>
    <t>725829131</t>
  </si>
  <si>
    <t>Montáž baterie umyvadlové stojánkové G 1/2" ostatní typ</t>
  </si>
  <si>
    <t>-1149884450</t>
  </si>
  <si>
    <t>25</t>
  </si>
  <si>
    <t>55145686</t>
  </si>
  <si>
    <t>baterie umyvadlová stojánková páková</t>
  </si>
  <si>
    <t>989583490</t>
  </si>
  <si>
    <t>26</t>
  </si>
  <si>
    <t>725849411.1</t>
  </si>
  <si>
    <t>Montáž baterie sprchové nástěnná s nastavitelnou výškou sprchy</t>
  </si>
  <si>
    <t>827117118</t>
  </si>
  <si>
    <t>27</t>
  </si>
  <si>
    <t>55145588</t>
  </si>
  <si>
    <t>baterie sprchová nástěnná bez příslušenství</t>
  </si>
  <si>
    <t>1344884991</t>
  </si>
  <si>
    <t>28</t>
  </si>
  <si>
    <t>55145003.1</t>
  </si>
  <si>
    <t>souprava sprchová komplet</t>
  </si>
  <si>
    <t>sada</t>
  </si>
  <si>
    <t>-858374608</t>
  </si>
  <si>
    <t>29</t>
  </si>
  <si>
    <t>725860812</t>
  </si>
  <si>
    <t>Demontáž uzávěrů zápachu dvojitých</t>
  </si>
  <si>
    <t>-1027875040</t>
  </si>
  <si>
    <t>dřez</t>
  </si>
  <si>
    <t>umyvadlo</t>
  </si>
  <si>
    <t>30</t>
  </si>
  <si>
    <t>725869101</t>
  </si>
  <si>
    <t>Montáž zápachových uzávěrek umyvadlových do DN 40</t>
  </si>
  <si>
    <t>-1868206410</t>
  </si>
  <si>
    <t>31</t>
  </si>
  <si>
    <t>55162001</t>
  </si>
  <si>
    <t>uzávěrka zápachová umyvadlová s celokovovým kulatým designem DN 32, chrom, s připojením pro pračku</t>
  </si>
  <si>
    <t>-877003547</t>
  </si>
  <si>
    <t>725869214</t>
  </si>
  <si>
    <t>Montáž zápachových uzávěrek džezových dvoudílných DN 50</t>
  </si>
  <si>
    <t>354642273</t>
  </si>
  <si>
    <t>33</t>
  </si>
  <si>
    <t>55161116</t>
  </si>
  <si>
    <t>uzávěrka zápachová dřezová s kulovým kloubem DN 50</t>
  </si>
  <si>
    <t>-936824802</t>
  </si>
  <si>
    <t>34</t>
  </si>
  <si>
    <t>998725122</t>
  </si>
  <si>
    <t>Přesun hmot tonážní pro zařizovací předměty ruční v objektech v přes 6 do 12 m</t>
  </si>
  <si>
    <t>-1696312127</t>
  </si>
  <si>
    <t>35</t>
  </si>
  <si>
    <t>998725192</t>
  </si>
  <si>
    <t>Příplatek k přesunu hmot tonážnímu pro zařizovací předměty za zvětšený přesun do 100 m</t>
  </si>
  <si>
    <t>1492894277</t>
  </si>
  <si>
    <t>741</t>
  </si>
  <si>
    <t>Elektroinstalace - silnoproud</t>
  </si>
  <si>
    <t>36</t>
  </si>
  <si>
    <t>741310101</t>
  </si>
  <si>
    <t>Montáž vypínač (polo)zapuštěný bezšroubové připojení 1-jednopólový</t>
  </si>
  <si>
    <t>-539497533</t>
  </si>
  <si>
    <t>37</t>
  </si>
  <si>
    <t>ABB.355301289B1</t>
  </si>
  <si>
    <t>Spínač jednopólový, řazení 1</t>
  </si>
  <si>
    <t>1036355671</t>
  </si>
  <si>
    <t>38</t>
  </si>
  <si>
    <t>ABB.3901GA00010B1</t>
  </si>
  <si>
    <t>Rámeček jednonásobný</t>
  </si>
  <si>
    <t>1004404090</t>
  </si>
  <si>
    <t>39</t>
  </si>
  <si>
    <t>741313001</t>
  </si>
  <si>
    <t>Montáž zásuvka (polo)zapuštěná bezšroubové připojení 2P+PE se zapojením vodičů</t>
  </si>
  <si>
    <t>94656979</t>
  </si>
  <si>
    <t>40</t>
  </si>
  <si>
    <t>ABB.55172389H3</t>
  </si>
  <si>
    <t>Zásuvka jednonásobná, chráněná</t>
  </si>
  <si>
    <t>-948811800</t>
  </si>
  <si>
    <t>41</t>
  </si>
  <si>
    <t>34555241</t>
  </si>
  <si>
    <t>přístroj zásuvky zápustné jednonásobné, krytka s clonkami, bezšroubové svorky</t>
  </si>
  <si>
    <t>-801417744</t>
  </si>
  <si>
    <t>42</t>
  </si>
  <si>
    <t>741313873</t>
  </si>
  <si>
    <t>Demontáž spínačů zapuštěných normálních do 10 A šroubových se zachováním funkčnosti do 2 svorek</t>
  </si>
  <si>
    <t>-805805400</t>
  </si>
  <si>
    <t>742</t>
  </si>
  <si>
    <t>Elektroinstalace - slaboproud</t>
  </si>
  <si>
    <t>43</t>
  </si>
  <si>
    <t>742330044</t>
  </si>
  <si>
    <t>Montáž datové zásuvky 1 až 6 pozic</t>
  </si>
  <si>
    <t>1803343316</t>
  </si>
  <si>
    <t>44</t>
  </si>
  <si>
    <t>37451183</t>
  </si>
  <si>
    <t>modul zásuvkový 1xRJ45 osazený 22,5x45mm se záclonkou úhlový UTP Cat6</t>
  </si>
  <si>
    <t>1291434270</t>
  </si>
  <si>
    <t>45</t>
  </si>
  <si>
    <t>34539100.1</t>
  </si>
  <si>
    <t>rámeček datové zásuvky pro 2 moduly 22,5x45mm</t>
  </si>
  <si>
    <t>1114061539</t>
  </si>
  <si>
    <t>46</t>
  </si>
  <si>
    <t>742420121</t>
  </si>
  <si>
    <t>Montáž televizní zásuvky koncové nebo průběžné</t>
  </si>
  <si>
    <t>-1644015396</t>
  </si>
  <si>
    <t>47</t>
  </si>
  <si>
    <t>ABB.5011A3303</t>
  </si>
  <si>
    <t>Přístroj zásuvky TV+R, koncový, nástěnná</t>
  </si>
  <si>
    <t>1760302191</t>
  </si>
  <si>
    <t>48</t>
  </si>
  <si>
    <t>34539090</t>
  </si>
  <si>
    <t>Rozbočovač EU2242P</t>
  </si>
  <si>
    <t>1389020772</t>
  </si>
  <si>
    <t>49</t>
  </si>
  <si>
    <t>998742122</t>
  </si>
  <si>
    <t>Přesun hmot tonážní pro slaboproud ruční v objektech v do 12 m</t>
  </si>
  <si>
    <t>1288475484</t>
  </si>
  <si>
    <t>50</t>
  </si>
  <si>
    <t>998742192</t>
  </si>
  <si>
    <t>Příplatek k přesunu hmot tonážní 742 za zvětšený přesun do 100 m</t>
  </si>
  <si>
    <t>717877381</t>
  </si>
  <si>
    <t>766</t>
  </si>
  <si>
    <t>Konstrukce truhlářské</t>
  </si>
  <si>
    <t>51</t>
  </si>
  <si>
    <t>7664908R</t>
  </si>
  <si>
    <t>Demontáž pracovních desek délky jednoho kusu do 2000 mm</t>
  </si>
  <si>
    <t>1777362438</t>
  </si>
  <si>
    <t>52</t>
  </si>
  <si>
    <t>766662811</t>
  </si>
  <si>
    <t>Demontáž dveřních prahů u dveří jednokřídlových k opětovnému použití</t>
  </si>
  <si>
    <t>-113875611</t>
  </si>
  <si>
    <t>53</t>
  </si>
  <si>
    <t>766695213</t>
  </si>
  <si>
    <t>Montáž truhlářských prahů dveří jednokřídlových š přes 10 cm - zpětná montáž bez dodávky</t>
  </si>
  <si>
    <t>-1849269118</t>
  </si>
  <si>
    <t>54</t>
  </si>
  <si>
    <t>766811111</t>
  </si>
  <si>
    <t>Montáž korpusu kuchyňských skříněk spodních na stěnu š do 600 mm</t>
  </si>
  <si>
    <t>438581207</t>
  </si>
  <si>
    <t>Zpětná montáž spodních skříněk kuchyně po položení nové podlahy.</t>
  </si>
  <si>
    <t>55</t>
  </si>
  <si>
    <t>766811212</t>
  </si>
  <si>
    <t>Montáž kuchyňské pracovní desky bez výřezu dl přes 1000 do 2000 mm</t>
  </si>
  <si>
    <t>-613758606</t>
  </si>
  <si>
    <t>56</t>
  </si>
  <si>
    <t>60722289</t>
  </si>
  <si>
    <t>deska dřevotřísková laminovaná 2070x2800mm tl 38mm</t>
  </si>
  <si>
    <t>-1946729014</t>
  </si>
  <si>
    <t>1*1,1 'Přepočtené koeficientem množství</t>
  </si>
  <si>
    <t>57</t>
  </si>
  <si>
    <t>766811223</t>
  </si>
  <si>
    <t>Příplatek k montáži kuchyňské pracovní desky za usazení dřezu</t>
  </si>
  <si>
    <t>1228101688</t>
  </si>
  <si>
    <t>58</t>
  </si>
  <si>
    <t>766811411</t>
  </si>
  <si>
    <t>Montáž úchytů dvířek kuchyňských skříněk spodních</t>
  </si>
  <si>
    <t>1033582781</t>
  </si>
  <si>
    <t>59</t>
  </si>
  <si>
    <t>R20797</t>
  </si>
  <si>
    <t xml:space="preserve">Úchytka doplňky </t>
  </si>
  <si>
    <t>-1914197822</t>
  </si>
  <si>
    <t>60</t>
  </si>
  <si>
    <t>766811421</t>
  </si>
  <si>
    <t>Montáž lišt plastových zaklapávacích na kuchyňských linkách</t>
  </si>
  <si>
    <t>m</t>
  </si>
  <si>
    <t>-38246071</t>
  </si>
  <si>
    <t>1,60+0,6</t>
  </si>
  <si>
    <t>61</t>
  </si>
  <si>
    <t>28318783R</t>
  </si>
  <si>
    <t>lišta zaklapávací krycí přírodní PVC</t>
  </si>
  <si>
    <t>2146018122</t>
  </si>
  <si>
    <t>2,2*1,1 'Přepočtené koeficientem množství</t>
  </si>
  <si>
    <t>62</t>
  </si>
  <si>
    <t>766812830</t>
  </si>
  <si>
    <t>Demontáž kuchyňských linek dřevěných nebo kovových dl přes 1,5 do 1,8 m</t>
  </si>
  <si>
    <t>1444662101</t>
  </si>
  <si>
    <t>63</t>
  </si>
  <si>
    <t>766825R</t>
  </si>
  <si>
    <t>Demontáž věšáku a botníku</t>
  </si>
  <si>
    <t>717079678</t>
  </si>
  <si>
    <t>64</t>
  </si>
  <si>
    <t>998766122</t>
  </si>
  <si>
    <t>Přesun hmot tonážní pro kce truhlářské ruční v objektech v přes 6 do 12 m</t>
  </si>
  <si>
    <t>514723934</t>
  </si>
  <si>
    <t>65</t>
  </si>
  <si>
    <t>998766192</t>
  </si>
  <si>
    <t>Příplatek k přesunu hmot tonážnímu pro kce truhlářské za zvětšený přesun do 100 m</t>
  </si>
  <si>
    <t>-1894181149</t>
  </si>
  <si>
    <t>775</t>
  </si>
  <si>
    <t>Podlahy skládané</t>
  </si>
  <si>
    <t>66</t>
  </si>
  <si>
    <t>775411810.1</t>
  </si>
  <si>
    <t>Demontáž soklíků nebo lišt dřevěných přibíjených do suti</t>
  </si>
  <si>
    <t>-910934411</t>
  </si>
  <si>
    <t>5,5*2+2,15*2-0,8</t>
  </si>
  <si>
    <t>5,5*2+3,95*2-0,8*2</t>
  </si>
  <si>
    <t>67</t>
  </si>
  <si>
    <t>775413401</t>
  </si>
  <si>
    <t>Montáž podlahové lišty obvodové lepené</t>
  </si>
  <si>
    <t>-739158715</t>
  </si>
  <si>
    <t>68</t>
  </si>
  <si>
    <t>61418155</t>
  </si>
  <si>
    <t>lišta soklová dřevěná š 15.0 mm, h 60.0 mm</t>
  </si>
  <si>
    <t>2126780383</t>
  </si>
  <si>
    <t>31,8*1,08 'Přepočtené koeficientem množství</t>
  </si>
  <si>
    <t>69</t>
  </si>
  <si>
    <t>775541811</t>
  </si>
  <si>
    <t>Demontáž podlah plovoucích lepených do suti</t>
  </si>
  <si>
    <t>215095073</t>
  </si>
  <si>
    <t>70</t>
  </si>
  <si>
    <t>998775122</t>
  </si>
  <si>
    <t>Přesun hmot tonážní pro podlahy skládané ruční v objektech v přes 6 do 12 m</t>
  </si>
  <si>
    <t>58320595</t>
  </si>
  <si>
    <t>71</t>
  </si>
  <si>
    <t>998775192</t>
  </si>
  <si>
    <t>Příplatek k přesunu hmot tonážní 775 za zvětšený přesun do 100 m</t>
  </si>
  <si>
    <t>-2139492076</t>
  </si>
  <si>
    <t>776</t>
  </si>
  <si>
    <t>Podlahy povlakové</t>
  </si>
  <si>
    <t>72</t>
  </si>
  <si>
    <t>633811111</t>
  </si>
  <si>
    <t>Broušení nerovností betonových podlah do 2 mm - stržení šlemu</t>
  </si>
  <si>
    <t>1669280032</t>
  </si>
  <si>
    <t>73</t>
  </si>
  <si>
    <t>776111116</t>
  </si>
  <si>
    <t>Odstranění zbytků lepidla z podkladu povlakových podlah broušením</t>
  </si>
  <si>
    <t>777800164</t>
  </si>
  <si>
    <t>74</t>
  </si>
  <si>
    <t>776111311</t>
  </si>
  <si>
    <t>Vysátí podkladu povlakových podlah</t>
  </si>
  <si>
    <t>5408339</t>
  </si>
  <si>
    <t>75</t>
  </si>
  <si>
    <t>776121321</t>
  </si>
  <si>
    <t>Neředěná penetrace savého podkladu povlakových podlah</t>
  </si>
  <si>
    <t>744874613</t>
  </si>
  <si>
    <t>76</t>
  </si>
  <si>
    <t>776141121</t>
  </si>
  <si>
    <t>Stěrka podlahová nivelační pro vyrovnání podkladu povlakových podlah pevnosti 30 MPa tl do 3 mm</t>
  </si>
  <si>
    <t>-1672388664</t>
  </si>
  <si>
    <t>77</t>
  </si>
  <si>
    <t>776221111</t>
  </si>
  <si>
    <t>Lepení pásů z PVC standardním lepidlem</t>
  </si>
  <si>
    <t>-2123973478</t>
  </si>
  <si>
    <t>78</t>
  </si>
  <si>
    <t>28411110</t>
  </si>
  <si>
    <t>PVC vinyl heterogenní s textilní podložkou tl 2,9mm, nášlapná vrstva 0,35mm, hořlavost Cfl-s1, smykové tření µ &gt;=0,3, třída zátěže 23/31, útlum 16dB, otlak 0,2</t>
  </si>
  <si>
    <t>507513824</t>
  </si>
  <si>
    <t>21,725*1,1 'Přepočtené koeficientem množství</t>
  </si>
  <si>
    <t>79</t>
  </si>
  <si>
    <t>998776122</t>
  </si>
  <si>
    <t>Přesun hmot tonážní pro podlahy povlakové ruční v objektech v přes 6 do 12 m</t>
  </si>
  <si>
    <t>-1832625837</t>
  </si>
  <si>
    <t>80</t>
  </si>
  <si>
    <t>998776192</t>
  </si>
  <si>
    <t>Příplatek k přesunu hmot tonážní 776 za zvětšený přesun do 100 m</t>
  </si>
  <si>
    <t>1884947605</t>
  </si>
  <si>
    <t>781</t>
  </si>
  <si>
    <t>Dokončovací práce - obklady</t>
  </si>
  <si>
    <t>81</t>
  </si>
  <si>
    <t>781495115</t>
  </si>
  <si>
    <t>Spárování vnitřních obkladů silikonem</t>
  </si>
  <si>
    <t>1912119241</t>
  </si>
  <si>
    <t>82</t>
  </si>
  <si>
    <t>781495211</t>
  </si>
  <si>
    <t>Čištění vnitřních ploch stěn po provedení obkladu chemickými prostředky</t>
  </si>
  <si>
    <t>1326860636</t>
  </si>
  <si>
    <t>(3,3*2+1,2*2)*2,0-0,7*1,97</t>
  </si>
  <si>
    <t>(2,15+0,6+0,6)*0,6</t>
  </si>
  <si>
    <t>83</t>
  </si>
  <si>
    <t>998781122</t>
  </si>
  <si>
    <t>Přesun hmot tonážní pro obklady keramické ruční v objektech v přes 6 do 12 m</t>
  </si>
  <si>
    <t>1313907951</t>
  </si>
  <si>
    <t>84</t>
  </si>
  <si>
    <t>998781192</t>
  </si>
  <si>
    <t>Příplatek k přesunu hmot tonážní 781 za zvětšený přesun do 100 m</t>
  </si>
  <si>
    <t>1915400320</t>
  </si>
  <si>
    <t>784</t>
  </si>
  <si>
    <t>Dokončovací práce - malby a tapety</t>
  </si>
  <si>
    <t>85</t>
  </si>
  <si>
    <t>784111001</t>
  </si>
  <si>
    <t>Oprášení (ometení ) podkladu v místnostech v do 3,80 m</t>
  </si>
  <si>
    <t>1107337562</t>
  </si>
  <si>
    <t>86</t>
  </si>
  <si>
    <t>784131013</t>
  </si>
  <si>
    <t>Odstranění lepených tapet s makulaturou ze stěn v do 3,80 m</t>
  </si>
  <si>
    <t>-772258498</t>
  </si>
  <si>
    <t>v předsíni</t>
  </si>
  <si>
    <t>1,0</t>
  </si>
  <si>
    <t>87</t>
  </si>
  <si>
    <t>784161001</t>
  </si>
  <si>
    <t>Tmelení spar a rohů šířky do 3 mm akrylátovým tmelem v místnostech v do 3,80 m</t>
  </si>
  <si>
    <t>983077267</t>
  </si>
  <si>
    <t>88</t>
  </si>
  <si>
    <t>784161331</t>
  </si>
  <si>
    <t>Lokální vyrovnání podkladu disperzní stěrkou pl přes 0,5 do 1 m2 v místnostech v do 3,80 m</t>
  </si>
  <si>
    <t>-744229472</t>
  </si>
  <si>
    <t>po tapetě v předsíni</t>
  </si>
  <si>
    <t>89</t>
  </si>
  <si>
    <t>784171101</t>
  </si>
  <si>
    <t>Zakrytí vnitřních podlah včetně pozdějšího odkrytí</t>
  </si>
  <si>
    <t>806852736</t>
  </si>
  <si>
    <t>podlaha</t>
  </si>
  <si>
    <t>39,67</t>
  </si>
  <si>
    <t>90</t>
  </si>
  <si>
    <t>58124844</t>
  </si>
  <si>
    <t>fólie pro malířské potřeby zakrývací tl 25µ 4x5m</t>
  </si>
  <si>
    <t>-10323502</t>
  </si>
  <si>
    <t>39,67*1,2 'Přepočtené koeficientem množství</t>
  </si>
  <si>
    <t>91</t>
  </si>
  <si>
    <t>784171121</t>
  </si>
  <si>
    <t>Zakrytí vnitřních ploch konstrukcí nebo prvků v místnostech v do 3,80 m</t>
  </si>
  <si>
    <t>743746002</t>
  </si>
  <si>
    <t>92</t>
  </si>
  <si>
    <t>58124842</t>
  </si>
  <si>
    <t>fólie pro malířské potřeby zakrývací tl 7µ 4x5m</t>
  </si>
  <si>
    <t>1828780922</t>
  </si>
  <si>
    <t>10*1,2 'Přepočtené koeficientem množství</t>
  </si>
  <si>
    <t>93</t>
  </si>
  <si>
    <t>784181121.1</t>
  </si>
  <si>
    <t>Hloubková jednonásobná bezbarvá penetrace podkladu v místnostech v do 3,80 m</t>
  </si>
  <si>
    <t>604960725</t>
  </si>
  <si>
    <t>94</t>
  </si>
  <si>
    <t>784211101.1</t>
  </si>
  <si>
    <t>Dvojnásobné bílé malby ze směsí za mokra výborně oděruvzdorných v místnostech v do 3,80 m</t>
  </si>
  <si>
    <t>253819408</t>
  </si>
  <si>
    <t>STĚNY</t>
  </si>
  <si>
    <t>pokoj+šatna</t>
  </si>
  <si>
    <t>(5,5*2+2,15*2+2,15*2)*2,55-1,5*1,35-0,8*1,97</t>
  </si>
  <si>
    <t>(5,5*2+3,95*2)*2,55-0,8*1,97*2-2,4*1,35</t>
  </si>
  <si>
    <t>chodba</t>
  </si>
  <si>
    <t>(1,8*2+1,2*2)*2,55-0,8*1,97*2-0,7*1,97</t>
  </si>
  <si>
    <t>(3,3*2+1,2*2)*0,55</t>
  </si>
  <si>
    <t>STROPY</t>
  </si>
  <si>
    <t>95</t>
  </si>
  <si>
    <t>784211141</t>
  </si>
  <si>
    <t>Příplatek k cenám 2x maleb ze směsí za mokra oděruvzdorných za provádění pl do 5 m2</t>
  </si>
  <si>
    <t>1847617293</t>
  </si>
  <si>
    <t>VRN</t>
  </si>
  <si>
    <t>Vedlejší rozpočtové náklady</t>
  </si>
  <si>
    <t>VRN3</t>
  </si>
  <si>
    <t>Zařízení staveniště</t>
  </si>
  <si>
    <t>96</t>
  </si>
  <si>
    <t>030001000</t>
  </si>
  <si>
    <t>den</t>
  </si>
  <si>
    <t>1024</t>
  </si>
  <si>
    <t>1245446412</t>
  </si>
  <si>
    <t>VRN7</t>
  </si>
  <si>
    <t>Provozní vlivy</t>
  </si>
  <si>
    <t>97</t>
  </si>
  <si>
    <t>070001000</t>
  </si>
  <si>
    <t>-1008912237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</si>
</sst>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2"/>
      <c r="AL5" s="22"/>
      <c r="AM5" s="22"/>
      <c r="AN5" s="22"/>
      <c r="AO5" s="22"/>
      <c r="AP5" s="22"/>
      <c r="AQ5" s="22"/>
      <c r="AR5" s="20"/>
      <c r="BE5" s="275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2"/>
      <c r="AL6" s="22"/>
      <c r="AM6" s="22"/>
      <c r="AN6" s="22"/>
      <c r="AO6" s="22"/>
      <c r="AP6" s="22"/>
      <c r="AQ6" s="22"/>
      <c r="AR6" s="20"/>
      <c r="BE6" s="27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6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6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6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76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6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76"/>
      <c r="BS13" s="17" t="s">
        <v>6</v>
      </c>
    </row>
    <row r="14" spans="2:71" ht="13.2">
      <c r="B14" s="21"/>
      <c r="C14" s="22"/>
      <c r="D14" s="22"/>
      <c r="E14" s="281" t="s">
        <v>28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76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6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6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76"/>
      <c r="BS17" s="17" t="s">
        <v>4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6"/>
      <c r="BS18" s="17" t="s">
        <v>6</v>
      </c>
    </row>
    <row r="19" spans="2:71" s="1" customFormat="1" ht="12" customHeight="1">
      <c r="B19" s="21"/>
      <c r="C19" s="22"/>
      <c r="D19" s="29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6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76"/>
      <c r="BS20" s="17" t="s">
        <v>31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6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6"/>
    </row>
    <row r="23" spans="2:57" s="1" customFormat="1" ht="16.5" customHeight="1">
      <c r="B23" s="21"/>
      <c r="C23" s="22"/>
      <c r="D23" s="22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2"/>
      <c r="AP23" s="22"/>
      <c r="AQ23" s="22"/>
      <c r="AR23" s="20"/>
      <c r="BE23" s="276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6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6"/>
    </row>
    <row r="26" spans="1:57" s="2" customFormat="1" ht="25.95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4">
        <f>ROUND(AG94,2)</f>
        <v>0</v>
      </c>
      <c r="AL26" s="285"/>
      <c r="AM26" s="285"/>
      <c r="AN26" s="285"/>
      <c r="AO26" s="285"/>
      <c r="AP26" s="36"/>
      <c r="AQ26" s="36"/>
      <c r="AR26" s="39"/>
      <c r="BE26" s="276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6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6" t="s">
        <v>34</v>
      </c>
      <c r="M28" s="286"/>
      <c r="N28" s="286"/>
      <c r="O28" s="286"/>
      <c r="P28" s="286"/>
      <c r="Q28" s="36"/>
      <c r="R28" s="36"/>
      <c r="S28" s="36"/>
      <c r="T28" s="36"/>
      <c r="U28" s="36"/>
      <c r="V28" s="36"/>
      <c r="W28" s="286" t="s">
        <v>35</v>
      </c>
      <c r="X28" s="286"/>
      <c r="Y28" s="286"/>
      <c r="Z28" s="286"/>
      <c r="AA28" s="286"/>
      <c r="AB28" s="286"/>
      <c r="AC28" s="286"/>
      <c r="AD28" s="286"/>
      <c r="AE28" s="286"/>
      <c r="AF28" s="36"/>
      <c r="AG28" s="36"/>
      <c r="AH28" s="36"/>
      <c r="AI28" s="36"/>
      <c r="AJ28" s="36"/>
      <c r="AK28" s="286" t="s">
        <v>36</v>
      </c>
      <c r="AL28" s="286"/>
      <c r="AM28" s="286"/>
      <c r="AN28" s="286"/>
      <c r="AO28" s="286"/>
      <c r="AP28" s="36"/>
      <c r="AQ28" s="36"/>
      <c r="AR28" s="39"/>
      <c r="BE28" s="276"/>
    </row>
    <row r="29" spans="2:57" s="3" customFormat="1" ht="14.4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70">
        <v>0.21</v>
      </c>
      <c r="M29" s="269"/>
      <c r="N29" s="269"/>
      <c r="O29" s="269"/>
      <c r="P29" s="269"/>
      <c r="Q29" s="41"/>
      <c r="R29" s="41"/>
      <c r="S29" s="41"/>
      <c r="T29" s="41"/>
      <c r="U29" s="41"/>
      <c r="V29" s="41"/>
      <c r="W29" s="268">
        <f>ROUND(AZ94,2)</f>
        <v>0</v>
      </c>
      <c r="X29" s="269"/>
      <c r="Y29" s="269"/>
      <c r="Z29" s="269"/>
      <c r="AA29" s="269"/>
      <c r="AB29" s="269"/>
      <c r="AC29" s="269"/>
      <c r="AD29" s="269"/>
      <c r="AE29" s="269"/>
      <c r="AF29" s="41"/>
      <c r="AG29" s="41"/>
      <c r="AH29" s="41"/>
      <c r="AI29" s="41"/>
      <c r="AJ29" s="41"/>
      <c r="AK29" s="268">
        <f>ROUND(AV94,2)</f>
        <v>0</v>
      </c>
      <c r="AL29" s="269"/>
      <c r="AM29" s="269"/>
      <c r="AN29" s="269"/>
      <c r="AO29" s="269"/>
      <c r="AP29" s="41"/>
      <c r="AQ29" s="41"/>
      <c r="AR29" s="42"/>
      <c r="BE29" s="277"/>
    </row>
    <row r="30" spans="2:57" s="3" customFormat="1" ht="14.4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70">
        <v>0.12</v>
      </c>
      <c r="M30" s="269"/>
      <c r="N30" s="269"/>
      <c r="O30" s="269"/>
      <c r="P30" s="269"/>
      <c r="Q30" s="41"/>
      <c r="R30" s="41"/>
      <c r="S30" s="41"/>
      <c r="T30" s="41"/>
      <c r="U30" s="41"/>
      <c r="V30" s="41"/>
      <c r="W30" s="268">
        <f>ROUND(BA94,2)</f>
        <v>0</v>
      </c>
      <c r="X30" s="269"/>
      <c r="Y30" s="269"/>
      <c r="Z30" s="269"/>
      <c r="AA30" s="269"/>
      <c r="AB30" s="269"/>
      <c r="AC30" s="269"/>
      <c r="AD30" s="269"/>
      <c r="AE30" s="269"/>
      <c r="AF30" s="41"/>
      <c r="AG30" s="41"/>
      <c r="AH30" s="41"/>
      <c r="AI30" s="41"/>
      <c r="AJ30" s="41"/>
      <c r="AK30" s="268">
        <f>ROUND(AW94,2)</f>
        <v>0</v>
      </c>
      <c r="AL30" s="269"/>
      <c r="AM30" s="269"/>
      <c r="AN30" s="269"/>
      <c r="AO30" s="269"/>
      <c r="AP30" s="41"/>
      <c r="AQ30" s="41"/>
      <c r="AR30" s="42"/>
      <c r="BE30" s="277"/>
    </row>
    <row r="31" spans="2:57" s="3" customFormat="1" ht="14.4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70">
        <v>0.21</v>
      </c>
      <c r="M31" s="269"/>
      <c r="N31" s="269"/>
      <c r="O31" s="269"/>
      <c r="P31" s="269"/>
      <c r="Q31" s="41"/>
      <c r="R31" s="41"/>
      <c r="S31" s="41"/>
      <c r="T31" s="41"/>
      <c r="U31" s="41"/>
      <c r="V31" s="41"/>
      <c r="W31" s="268">
        <f>ROUND(BB94,2)</f>
        <v>0</v>
      </c>
      <c r="X31" s="269"/>
      <c r="Y31" s="269"/>
      <c r="Z31" s="269"/>
      <c r="AA31" s="269"/>
      <c r="AB31" s="269"/>
      <c r="AC31" s="269"/>
      <c r="AD31" s="269"/>
      <c r="AE31" s="269"/>
      <c r="AF31" s="41"/>
      <c r="AG31" s="41"/>
      <c r="AH31" s="41"/>
      <c r="AI31" s="41"/>
      <c r="AJ31" s="41"/>
      <c r="AK31" s="268">
        <v>0</v>
      </c>
      <c r="AL31" s="269"/>
      <c r="AM31" s="269"/>
      <c r="AN31" s="269"/>
      <c r="AO31" s="269"/>
      <c r="AP31" s="41"/>
      <c r="AQ31" s="41"/>
      <c r="AR31" s="42"/>
      <c r="BE31" s="277"/>
    </row>
    <row r="32" spans="2:57" s="3" customFormat="1" ht="14.4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70">
        <v>0.12</v>
      </c>
      <c r="M32" s="269"/>
      <c r="N32" s="269"/>
      <c r="O32" s="269"/>
      <c r="P32" s="269"/>
      <c r="Q32" s="41"/>
      <c r="R32" s="41"/>
      <c r="S32" s="41"/>
      <c r="T32" s="41"/>
      <c r="U32" s="41"/>
      <c r="V32" s="41"/>
      <c r="W32" s="268">
        <f>ROUND(BC94,2)</f>
        <v>0</v>
      </c>
      <c r="X32" s="269"/>
      <c r="Y32" s="269"/>
      <c r="Z32" s="269"/>
      <c r="AA32" s="269"/>
      <c r="AB32" s="269"/>
      <c r="AC32" s="269"/>
      <c r="AD32" s="269"/>
      <c r="AE32" s="269"/>
      <c r="AF32" s="41"/>
      <c r="AG32" s="41"/>
      <c r="AH32" s="41"/>
      <c r="AI32" s="41"/>
      <c r="AJ32" s="41"/>
      <c r="AK32" s="268">
        <v>0</v>
      </c>
      <c r="AL32" s="269"/>
      <c r="AM32" s="269"/>
      <c r="AN32" s="269"/>
      <c r="AO32" s="269"/>
      <c r="AP32" s="41"/>
      <c r="AQ32" s="41"/>
      <c r="AR32" s="42"/>
      <c r="BE32" s="277"/>
    </row>
    <row r="33" spans="2:57" s="3" customFormat="1" ht="14.4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70">
        <v>0</v>
      </c>
      <c r="M33" s="269"/>
      <c r="N33" s="269"/>
      <c r="O33" s="269"/>
      <c r="P33" s="269"/>
      <c r="Q33" s="41"/>
      <c r="R33" s="41"/>
      <c r="S33" s="41"/>
      <c r="T33" s="41"/>
      <c r="U33" s="41"/>
      <c r="V33" s="41"/>
      <c r="W33" s="268">
        <f>ROUND(BD94,2)</f>
        <v>0</v>
      </c>
      <c r="X33" s="269"/>
      <c r="Y33" s="269"/>
      <c r="Z33" s="269"/>
      <c r="AA33" s="269"/>
      <c r="AB33" s="269"/>
      <c r="AC33" s="269"/>
      <c r="AD33" s="269"/>
      <c r="AE33" s="269"/>
      <c r="AF33" s="41"/>
      <c r="AG33" s="41"/>
      <c r="AH33" s="41"/>
      <c r="AI33" s="41"/>
      <c r="AJ33" s="41"/>
      <c r="AK33" s="268">
        <v>0</v>
      </c>
      <c r="AL33" s="269"/>
      <c r="AM33" s="269"/>
      <c r="AN33" s="269"/>
      <c r="AO33" s="269"/>
      <c r="AP33" s="41"/>
      <c r="AQ33" s="41"/>
      <c r="AR33" s="42"/>
      <c r="BE33" s="277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6"/>
    </row>
    <row r="35" spans="1:57" s="2" customFormat="1" ht="25.95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71" t="s">
        <v>45</v>
      </c>
      <c r="Y35" s="272"/>
      <c r="Z35" s="272"/>
      <c r="AA35" s="272"/>
      <c r="AB35" s="272"/>
      <c r="AC35" s="45"/>
      <c r="AD35" s="45"/>
      <c r="AE35" s="45"/>
      <c r="AF35" s="45"/>
      <c r="AG35" s="45"/>
      <c r="AH35" s="45"/>
      <c r="AI35" s="45"/>
      <c r="AJ35" s="45"/>
      <c r="AK35" s="273">
        <f>SUM(AK26:AK33)</f>
        <v>0</v>
      </c>
      <c r="AL35" s="272"/>
      <c r="AM35" s="272"/>
      <c r="AN35" s="272"/>
      <c r="AO35" s="274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2024-01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7" t="str">
        <f>K6</f>
        <v>Oprava bytů MČ Praha 6</v>
      </c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9" t="str">
        <f>IF(AN8="","",AN8)</f>
        <v>4. 1. 2024</v>
      </c>
      <c r="AN87" s="259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1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60" t="str">
        <f>IF(E17="","",E17)</f>
        <v xml:space="preserve"> </v>
      </c>
      <c r="AN89" s="261"/>
      <c r="AO89" s="261"/>
      <c r="AP89" s="261"/>
      <c r="AQ89" s="36"/>
      <c r="AR89" s="39"/>
      <c r="AS89" s="262" t="s">
        <v>53</v>
      </c>
      <c r="AT89" s="263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15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30</v>
      </c>
      <c r="AJ90" s="36"/>
      <c r="AK90" s="36"/>
      <c r="AL90" s="36"/>
      <c r="AM90" s="260" t="str">
        <f>IF(E20="","",E20)</f>
        <v xml:space="preserve"> </v>
      </c>
      <c r="AN90" s="261"/>
      <c r="AO90" s="261"/>
      <c r="AP90" s="261"/>
      <c r="AQ90" s="36"/>
      <c r="AR90" s="39"/>
      <c r="AS90" s="264"/>
      <c r="AT90" s="265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6"/>
      <c r="AT91" s="267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47" t="s">
        <v>54</v>
      </c>
      <c r="D92" s="248"/>
      <c r="E92" s="248"/>
      <c r="F92" s="248"/>
      <c r="G92" s="248"/>
      <c r="H92" s="73"/>
      <c r="I92" s="249" t="s">
        <v>55</v>
      </c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50" t="s">
        <v>56</v>
      </c>
      <c r="AH92" s="248"/>
      <c r="AI92" s="248"/>
      <c r="AJ92" s="248"/>
      <c r="AK92" s="248"/>
      <c r="AL92" s="248"/>
      <c r="AM92" s="248"/>
      <c r="AN92" s="249" t="s">
        <v>57</v>
      </c>
      <c r="AO92" s="248"/>
      <c r="AP92" s="251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55">
        <f>ROUND(AG95,2)</f>
        <v>0</v>
      </c>
      <c r="AH94" s="255"/>
      <c r="AI94" s="255"/>
      <c r="AJ94" s="255"/>
      <c r="AK94" s="255"/>
      <c r="AL94" s="255"/>
      <c r="AM94" s="255"/>
      <c r="AN94" s="256">
        <f>SUM(AG94,AT94)</f>
        <v>0</v>
      </c>
      <c r="AO94" s="256"/>
      <c r="AP94" s="256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16.5" customHeight="1">
      <c r="A95" s="93" t="s">
        <v>77</v>
      </c>
      <c r="B95" s="94"/>
      <c r="C95" s="95"/>
      <c r="D95" s="254" t="s">
        <v>78</v>
      </c>
      <c r="E95" s="254"/>
      <c r="F95" s="254"/>
      <c r="G95" s="254"/>
      <c r="H95" s="254"/>
      <c r="I95" s="96"/>
      <c r="J95" s="254" t="s">
        <v>79</v>
      </c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2">
        <f>'19 - Oprava bytu Patočkov...'!J30</f>
        <v>0</v>
      </c>
      <c r="AH95" s="253"/>
      <c r="AI95" s="253"/>
      <c r="AJ95" s="253"/>
      <c r="AK95" s="253"/>
      <c r="AL95" s="253"/>
      <c r="AM95" s="253"/>
      <c r="AN95" s="252">
        <f>SUM(AG95,AT95)</f>
        <v>0</v>
      </c>
      <c r="AO95" s="253"/>
      <c r="AP95" s="253"/>
      <c r="AQ95" s="97" t="s">
        <v>80</v>
      </c>
      <c r="AR95" s="98"/>
      <c r="AS95" s="99">
        <v>0</v>
      </c>
      <c r="AT95" s="100">
        <f>ROUND(SUM(AV95:AW95),2)</f>
        <v>0</v>
      </c>
      <c r="AU95" s="101">
        <f>'19 - Oprava bytu Patočkov...'!P135</f>
        <v>0</v>
      </c>
      <c r="AV95" s="100">
        <f>'19 - Oprava bytu Patočkov...'!J33</f>
        <v>0</v>
      </c>
      <c r="AW95" s="100">
        <f>'19 - Oprava bytu Patočkov...'!J34</f>
        <v>0</v>
      </c>
      <c r="AX95" s="100">
        <f>'19 - Oprava bytu Patočkov...'!J35</f>
        <v>0</v>
      </c>
      <c r="AY95" s="100">
        <f>'19 - Oprava bytu Patočkov...'!J36</f>
        <v>0</v>
      </c>
      <c r="AZ95" s="100">
        <f>'19 - Oprava bytu Patočkov...'!F33</f>
        <v>0</v>
      </c>
      <c r="BA95" s="100">
        <f>'19 - Oprava bytu Patočkov...'!F34</f>
        <v>0</v>
      </c>
      <c r="BB95" s="100">
        <f>'19 - Oprava bytu Patočkov...'!F35</f>
        <v>0</v>
      </c>
      <c r="BC95" s="100">
        <f>'19 - Oprava bytu Patočkov...'!F36</f>
        <v>0</v>
      </c>
      <c r="BD95" s="102">
        <f>'19 - Oprava bytu Patočkov...'!F37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/ueIi16rxQA7PGYDw2Ns5+iWRX/6IbrZSvcFyiLJcA2Y8cblSlTsvBibAt3fyxDfttoDox/Dpbuok9oXddBfaA==" saltValue="eUXBb8siRlj9P285k8diCiB+BqQsk9Kl83Rw+X5SopMEPgqHyp1GiRq8T0HSiLE1yP/hrauZswXpNBSZbNEisA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19 - Oprava bytu Patočk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3"/>
  <sheetViews>
    <sheetView showGridLines="0" tabSelected="1" workbookViewId="0" topLeftCell="A1">
      <selection activeCell="J13" sqref="J1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7" t="s">
        <v>82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0"/>
      <c r="AT3" s="17" t="s">
        <v>81</v>
      </c>
    </row>
    <row r="4" spans="2:46" s="1" customFormat="1" ht="24.9" customHeight="1">
      <c r="B4" s="20"/>
      <c r="D4" s="106" t="s">
        <v>83</v>
      </c>
      <c r="L4" s="20"/>
      <c r="M4" s="107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8" t="s">
        <v>16</v>
      </c>
      <c r="L6" s="20"/>
    </row>
    <row r="7" spans="2:12" s="1" customFormat="1" ht="16.5" customHeight="1">
      <c r="B7" s="20"/>
      <c r="E7" s="290" t="str">
        <f>'Rekapitulace stavby'!K6</f>
        <v>Oprava bytů MČ Praha 6</v>
      </c>
      <c r="F7" s="291"/>
      <c r="G7" s="291"/>
      <c r="H7" s="291"/>
      <c r="L7" s="20"/>
    </row>
    <row r="8" spans="1:31" s="2" customFormat="1" ht="12" customHeight="1">
      <c r="A8" s="34"/>
      <c r="B8" s="39"/>
      <c r="C8" s="34"/>
      <c r="D8" s="108" t="s">
        <v>84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2" t="s">
        <v>85</v>
      </c>
      <c r="F9" s="293"/>
      <c r="G9" s="293"/>
      <c r="H9" s="29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8" t="s">
        <v>18</v>
      </c>
      <c r="E11" s="34"/>
      <c r="F11" s="109" t="s">
        <v>1</v>
      </c>
      <c r="G11" s="34"/>
      <c r="H11" s="34"/>
      <c r="I11" s="108" t="s">
        <v>19</v>
      </c>
      <c r="J11" s="109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8" t="s">
        <v>20</v>
      </c>
      <c r="E12" s="34"/>
      <c r="F12" s="109" t="s">
        <v>21</v>
      </c>
      <c r="G12" s="34"/>
      <c r="H12" s="34"/>
      <c r="I12" s="108" t="s">
        <v>22</v>
      </c>
      <c r="J12" s="110">
        <v>45385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8" t="s">
        <v>24</v>
      </c>
      <c r="E14" s="34"/>
      <c r="F14" s="34"/>
      <c r="G14" s="34"/>
      <c r="H14" s="34"/>
      <c r="I14" s="108" t="s">
        <v>25</v>
      </c>
      <c r="J14" s="109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9" t="str">
        <f>IF('Rekapitulace stavby'!E11="","",'Rekapitulace stavby'!E11)</f>
        <v xml:space="preserve"> </v>
      </c>
      <c r="F15" s="34"/>
      <c r="G15" s="34"/>
      <c r="H15" s="34"/>
      <c r="I15" s="108" t="s">
        <v>26</v>
      </c>
      <c r="J15" s="109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8" t="s">
        <v>27</v>
      </c>
      <c r="E17" s="34"/>
      <c r="F17" s="34"/>
      <c r="G17" s="34"/>
      <c r="H17" s="34"/>
      <c r="I17" s="10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4" t="str">
        <f>'Rekapitulace stavby'!E14</f>
        <v>Vyplň údaj</v>
      </c>
      <c r="F18" s="295"/>
      <c r="G18" s="295"/>
      <c r="H18" s="295"/>
      <c r="I18" s="108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8" t="s">
        <v>29</v>
      </c>
      <c r="E20" s="34"/>
      <c r="F20" s="34"/>
      <c r="G20" s="34"/>
      <c r="H20" s="34"/>
      <c r="I20" s="108" t="s">
        <v>25</v>
      </c>
      <c r="J20" s="109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9" t="str">
        <f>IF('Rekapitulace stavby'!E17="","",'Rekapitulace stavby'!E17)</f>
        <v xml:space="preserve"> </v>
      </c>
      <c r="F21" s="34"/>
      <c r="G21" s="34"/>
      <c r="H21" s="34"/>
      <c r="I21" s="108" t="s">
        <v>26</v>
      </c>
      <c r="J21" s="109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8" t="s">
        <v>30</v>
      </c>
      <c r="E23" s="34"/>
      <c r="F23" s="34"/>
      <c r="G23" s="34"/>
      <c r="H23" s="34"/>
      <c r="I23" s="108" t="s">
        <v>25</v>
      </c>
      <c r="J23" s="109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9" t="str">
        <f>IF('Rekapitulace stavby'!E20="","",'Rekapitulace stavby'!E20)</f>
        <v xml:space="preserve"> </v>
      </c>
      <c r="F24" s="34"/>
      <c r="G24" s="34"/>
      <c r="H24" s="34"/>
      <c r="I24" s="108" t="s">
        <v>26</v>
      </c>
      <c r="J24" s="109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8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96" t="s">
        <v>1</v>
      </c>
      <c r="F27" s="296"/>
      <c r="G27" s="296"/>
      <c r="H27" s="2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33</v>
      </c>
      <c r="E30" s="34"/>
      <c r="F30" s="34"/>
      <c r="G30" s="34"/>
      <c r="H30" s="34"/>
      <c r="I30" s="34"/>
      <c r="J30" s="116">
        <f>ROUND(J135,2)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7" t="s">
        <v>35</v>
      </c>
      <c r="G32" s="34"/>
      <c r="H32" s="34"/>
      <c r="I32" s="117" t="s">
        <v>34</v>
      </c>
      <c r="J32" s="11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8" t="s">
        <v>37</v>
      </c>
      <c r="E33" s="108" t="s">
        <v>38</v>
      </c>
      <c r="F33" s="119">
        <f>ROUND((SUM(BE135:BE332)),2)</f>
        <v>0</v>
      </c>
      <c r="G33" s="34"/>
      <c r="H33" s="34"/>
      <c r="I33" s="120">
        <v>0.21</v>
      </c>
      <c r="J33" s="119">
        <f>ROUND(((SUM(BE135:BE332))*I33),2)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8" t="s">
        <v>39</v>
      </c>
      <c r="F34" s="119">
        <f>ROUND((SUM(BF135:BF332)),2)</f>
        <v>0</v>
      </c>
      <c r="G34" s="34"/>
      <c r="H34" s="34"/>
      <c r="I34" s="120">
        <v>0.12</v>
      </c>
      <c r="J34" s="119">
        <f>ROUND(((SUM(BF135:BF332))*I34),2)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8" t="s">
        <v>40</v>
      </c>
      <c r="F35" s="119">
        <f>ROUND((SUM(BG135:BG332)),2)</f>
        <v>0</v>
      </c>
      <c r="G35" s="34"/>
      <c r="H35" s="34"/>
      <c r="I35" s="120">
        <v>0.21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8" t="s">
        <v>41</v>
      </c>
      <c r="F36" s="119">
        <f>ROUND((SUM(BH135:BH332)),2)</f>
        <v>0</v>
      </c>
      <c r="G36" s="34"/>
      <c r="H36" s="34"/>
      <c r="I36" s="120">
        <v>0.12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8" t="s">
        <v>42</v>
      </c>
      <c r="F37" s="119">
        <f>ROUND((SUM(BI135:BI332)),2)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43</v>
      </c>
      <c r="E39" s="123"/>
      <c r="F39" s="123"/>
      <c r="G39" s="124" t="s">
        <v>44</v>
      </c>
      <c r="H39" s="125" t="s">
        <v>45</v>
      </c>
      <c r="I39" s="123"/>
      <c r="J39" s="126">
        <f>SUM(J30:J37)</f>
        <v>0</v>
      </c>
      <c r="K39" s="12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28" t="s">
        <v>46</v>
      </c>
      <c r="E50" s="129"/>
      <c r="F50" s="129"/>
      <c r="G50" s="128" t="s">
        <v>47</v>
      </c>
      <c r="H50" s="129"/>
      <c r="I50" s="129"/>
      <c r="J50" s="129"/>
      <c r="K50" s="12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4"/>
      <c r="B61" s="39"/>
      <c r="C61" s="34"/>
      <c r="D61" s="130" t="s">
        <v>48</v>
      </c>
      <c r="E61" s="131"/>
      <c r="F61" s="132" t="s">
        <v>49</v>
      </c>
      <c r="G61" s="130" t="s">
        <v>48</v>
      </c>
      <c r="H61" s="131"/>
      <c r="I61" s="131"/>
      <c r="J61" s="133" t="s">
        <v>49</v>
      </c>
      <c r="K61" s="13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4"/>
      <c r="B65" s="39"/>
      <c r="C65" s="34"/>
      <c r="D65" s="128" t="s">
        <v>50</v>
      </c>
      <c r="E65" s="134"/>
      <c r="F65" s="134"/>
      <c r="G65" s="128" t="s">
        <v>51</v>
      </c>
      <c r="H65" s="134"/>
      <c r="I65" s="134"/>
      <c r="J65" s="134"/>
      <c r="K65" s="13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4"/>
      <c r="B76" s="39"/>
      <c r="C76" s="34"/>
      <c r="D76" s="130" t="s">
        <v>48</v>
      </c>
      <c r="E76" s="131"/>
      <c r="F76" s="132" t="s">
        <v>49</v>
      </c>
      <c r="G76" s="130" t="s">
        <v>48</v>
      </c>
      <c r="H76" s="131"/>
      <c r="I76" s="131"/>
      <c r="J76" s="133" t="s">
        <v>49</v>
      </c>
      <c r="K76" s="13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86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88" t="str">
        <f>E7</f>
        <v>Oprava bytů MČ Praha 6</v>
      </c>
      <c r="F85" s="289"/>
      <c r="G85" s="289"/>
      <c r="H85" s="28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7" t="str">
        <f>E9</f>
        <v>19 - Oprava bytu Patočkova 1410, byt č. 13</v>
      </c>
      <c r="F87" s="287"/>
      <c r="G87" s="287"/>
      <c r="H87" s="28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45385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9" t="s">
        <v>87</v>
      </c>
      <c r="D94" s="140"/>
      <c r="E94" s="140"/>
      <c r="F94" s="140"/>
      <c r="G94" s="140"/>
      <c r="H94" s="140"/>
      <c r="I94" s="140"/>
      <c r="J94" s="141" t="s">
        <v>88</v>
      </c>
      <c r="K94" s="14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5" customHeight="1">
      <c r="A96" s="34"/>
      <c r="B96" s="35"/>
      <c r="C96" s="142" t="s">
        <v>89</v>
      </c>
      <c r="D96" s="36"/>
      <c r="E96" s="36"/>
      <c r="F96" s="36"/>
      <c r="G96" s="36"/>
      <c r="H96" s="36"/>
      <c r="I96" s="36"/>
      <c r="J96" s="84">
        <f>J135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90</v>
      </c>
    </row>
    <row r="97" spans="2:12" s="9" customFormat="1" ht="24.9" customHeight="1">
      <c r="B97" s="143"/>
      <c r="C97" s="144"/>
      <c r="D97" s="145" t="s">
        <v>91</v>
      </c>
      <c r="E97" s="146"/>
      <c r="F97" s="146"/>
      <c r="G97" s="146"/>
      <c r="H97" s="146"/>
      <c r="I97" s="146"/>
      <c r="J97" s="147">
        <f>J136</f>
        <v>0</v>
      </c>
      <c r="K97" s="144"/>
      <c r="L97" s="148"/>
    </row>
    <row r="98" spans="2:12" s="10" customFormat="1" ht="19.95" customHeight="1">
      <c r="B98" s="149"/>
      <c r="C98" s="150"/>
      <c r="D98" s="151" t="s">
        <v>92</v>
      </c>
      <c r="E98" s="152"/>
      <c r="F98" s="152"/>
      <c r="G98" s="152"/>
      <c r="H98" s="152"/>
      <c r="I98" s="152"/>
      <c r="J98" s="153">
        <f>J137</f>
        <v>0</v>
      </c>
      <c r="K98" s="150"/>
      <c r="L98" s="154"/>
    </row>
    <row r="99" spans="2:12" s="10" customFormat="1" ht="19.95" customHeight="1">
      <c r="B99" s="149"/>
      <c r="C99" s="150"/>
      <c r="D99" s="151" t="s">
        <v>93</v>
      </c>
      <c r="E99" s="152"/>
      <c r="F99" s="152"/>
      <c r="G99" s="152"/>
      <c r="H99" s="152"/>
      <c r="I99" s="152"/>
      <c r="J99" s="153">
        <f>J141</f>
        <v>0</v>
      </c>
      <c r="K99" s="150"/>
      <c r="L99" s="154"/>
    </row>
    <row r="100" spans="2:12" s="10" customFormat="1" ht="19.95" customHeight="1">
      <c r="B100" s="149"/>
      <c r="C100" s="150"/>
      <c r="D100" s="151" t="s">
        <v>94</v>
      </c>
      <c r="E100" s="152"/>
      <c r="F100" s="152"/>
      <c r="G100" s="152"/>
      <c r="H100" s="152"/>
      <c r="I100" s="152"/>
      <c r="J100" s="153">
        <f>J157</f>
        <v>0</v>
      </c>
      <c r="K100" s="150"/>
      <c r="L100" s="154"/>
    </row>
    <row r="101" spans="2:12" s="10" customFormat="1" ht="19.95" customHeight="1">
      <c r="B101" s="149"/>
      <c r="C101" s="150"/>
      <c r="D101" s="151" t="s">
        <v>95</v>
      </c>
      <c r="E101" s="152"/>
      <c r="F101" s="152"/>
      <c r="G101" s="152"/>
      <c r="H101" s="152"/>
      <c r="I101" s="152"/>
      <c r="J101" s="153">
        <f>J165</f>
        <v>0</v>
      </c>
      <c r="K101" s="150"/>
      <c r="L101" s="154"/>
    </row>
    <row r="102" spans="2:12" s="9" customFormat="1" ht="24.9" customHeight="1">
      <c r="B102" s="143"/>
      <c r="C102" s="144"/>
      <c r="D102" s="145" t="s">
        <v>96</v>
      </c>
      <c r="E102" s="146"/>
      <c r="F102" s="146"/>
      <c r="G102" s="146"/>
      <c r="H102" s="146"/>
      <c r="I102" s="146"/>
      <c r="J102" s="147">
        <f>J168</f>
        <v>0</v>
      </c>
      <c r="K102" s="144"/>
      <c r="L102" s="148"/>
    </row>
    <row r="103" spans="2:12" s="10" customFormat="1" ht="19.95" customHeight="1">
      <c r="B103" s="149"/>
      <c r="C103" s="150"/>
      <c r="D103" s="151" t="s">
        <v>97</v>
      </c>
      <c r="E103" s="152"/>
      <c r="F103" s="152"/>
      <c r="G103" s="152"/>
      <c r="H103" s="152"/>
      <c r="I103" s="152"/>
      <c r="J103" s="153">
        <f>J169</f>
        <v>0</v>
      </c>
      <c r="K103" s="150"/>
      <c r="L103" s="154"/>
    </row>
    <row r="104" spans="2:12" s="10" customFormat="1" ht="19.95" customHeight="1">
      <c r="B104" s="149"/>
      <c r="C104" s="150"/>
      <c r="D104" s="151" t="s">
        <v>98</v>
      </c>
      <c r="E104" s="152"/>
      <c r="F104" s="152"/>
      <c r="G104" s="152"/>
      <c r="H104" s="152"/>
      <c r="I104" s="152"/>
      <c r="J104" s="153">
        <f>J171</f>
        <v>0</v>
      </c>
      <c r="K104" s="150"/>
      <c r="L104" s="154"/>
    </row>
    <row r="105" spans="2:12" s="10" customFormat="1" ht="19.95" customHeight="1">
      <c r="B105" s="149"/>
      <c r="C105" s="150"/>
      <c r="D105" s="151" t="s">
        <v>99</v>
      </c>
      <c r="E105" s="152"/>
      <c r="F105" s="152"/>
      <c r="G105" s="152"/>
      <c r="H105" s="152"/>
      <c r="I105" s="152"/>
      <c r="J105" s="153">
        <f>J173</f>
        <v>0</v>
      </c>
      <c r="K105" s="150"/>
      <c r="L105" s="154"/>
    </row>
    <row r="106" spans="2:12" s="10" customFormat="1" ht="19.95" customHeight="1">
      <c r="B106" s="149"/>
      <c r="C106" s="150"/>
      <c r="D106" s="151" t="s">
        <v>100</v>
      </c>
      <c r="E106" s="152"/>
      <c r="F106" s="152"/>
      <c r="G106" s="152"/>
      <c r="H106" s="152"/>
      <c r="I106" s="152"/>
      <c r="J106" s="153">
        <f>J210</f>
        <v>0</v>
      </c>
      <c r="K106" s="150"/>
      <c r="L106" s="154"/>
    </row>
    <row r="107" spans="2:12" s="10" customFormat="1" ht="19.95" customHeight="1">
      <c r="B107" s="149"/>
      <c r="C107" s="150"/>
      <c r="D107" s="151" t="s">
        <v>101</v>
      </c>
      <c r="E107" s="152"/>
      <c r="F107" s="152"/>
      <c r="G107" s="152"/>
      <c r="H107" s="152"/>
      <c r="I107" s="152"/>
      <c r="J107" s="153">
        <f>J218</f>
        <v>0</v>
      </c>
      <c r="K107" s="150"/>
      <c r="L107" s="154"/>
    </row>
    <row r="108" spans="2:12" s="10" customFormat="1" ht="19.95" customHeight="1">
      <c r="B108" s="149"/>
      <c r="C108" s="150"/>
      <c r="D108" s="151" t="s">
        <v>102</v>
      </c>
      <c r="E108" s="152"/>
      <c r="F108" s="152"/>
      <c r="G108" s="152"/>
      <c r="H108" s="152"/>
      <c r="I108" s="152"/>
      <c r="J108" s="153">
        <f>J227</f>
        <v>0</v>
      </c>
      <c r="K108" s="150"/>
      <c r="L108" s="154"/>
    </row>
    <row r="109" spans="2:12" s="10" customFormat="1" ht="19.95" customHeight="1">
      <c r="B109" s="149"/>
      <c r="C109" s="150"/>
      <c r="D109" s="151" t="s">
        <v>103</v>
      </c>
      <c r="E109" s="152"/>
      <c r="F109" s="152"/>
      <c r="G109" s="152"/>
      <c r="H109" s="152"/>
      <c r="I109" s="152"/>
      <c r="J109" s="153">
        <f>J248</f>
        <v>0</v>
      </c>
      <c r="K109" s="150"/>
      <c r="L109" s="154"/>
    </row>
    <row r="110" spans="2:12" s="10" customFormat="1" ht="19.95" customHeight="1">
      <c r="B110" s="149"/>
      <c r="C110" s="150"/>
      <c r="D110" s="151" t="s">
        <v>104</v>
      </c>
      <c r="E110" s="152"/>
      <c r="F110" s="152"/>
      <c r="G110" s="152"/>
      <c r="H110" s="152"/>
      <c r="I110" s="152"/>
      <c r="J110" s="153">
        <f>J266</f>
        <v>0</v>
      </c>
      <c r="K110" s="150"/>
      <c r="L110" s="154"/>
    </row>
    <row r="111" spans="2:12" s="10" customFormat="1" ht="19.95" customHeight="1">
      <c r="B111" s="149"/>
      <c r="C111" s="150"/>
      <c r="D111" s="151" t="s">
        <v>105</v>
      </c>
      <c r="E111" s="152"/>
      <c r="F111" s="152"/>
      <c r="G111" s="152"/>
      <c r="H111" s="152"/>
      <c r="I111" s="152"/>
      <c r="J111" s="153">
        <f>J279</f>
        <v>0</v>
      </c>
      <c r="K111" s="150"/>
      <c r="L111" s="154"/>
    </row>
    <row r="112" spans="2:12" s="10" customFormat="1" ht="19.95" customHeight="1">
      <c r="B112" s="149"/>
      <c r="C112" s="150"/>
      <c r="D112" s="151" t="s">
        <v>106</v>
      </c>
      <c r="E112" s="152"/>
      <c r="F112" s="152"/>
      <c r="G112" s="152"/>
      <c r="H112" s="152"/>
      <c r="I112" s="152"/>
      <c r="J112" s="153">
        <f>J289</f>
        <v>0</v>
      </c>
      <c r="K112" s="150"/>
      <c r="L112" s="154"/>
    </row>
    <row r="113" spans="2:12" s="9" customFormat="1" ht="24.9" customHeight="1">
      <c r="B113" s="143"/>
      <c r="C113" s="144"/>
      <c r="D113" s="145" t="s">
        <v>107</v>
      </c>
      <c r="E113" s="146"/>
      <c r="F113" s="146"/>
      <c r="G113" s="146"/>
      <c r="H113" s="146"/>
      <c r="I113" s="146"/>
      <c r="J113" s="147">
        <f>J328</f>
        <v>0</v>
      </c>
      <c r="K113" s="144"/>
      <c r="L113" s="148"/>
    </row>
    <row r="114" spans="2:12" s="10" customFormat="1" ht="19.95" customHeight="1">
      <c r="B114" s="149"/>
      <c r="C114" s="150"/>
      <c r="D114" s="151" t="s">
        <v>108</v>
      </c>
      <c r="E114" s="152"/>
      <c r="F114" s="152"/>
      <c r="G114" s="152"/>
      <c r="H114" s="152"/>
      <c r="I114" s="152"/>
      <c r="J114" s="153">
        <f>J329</f>
        <v>0</v>
      </c>
      <c r="K114" s="150"/>
      <c r="L114" s="154"/>
    </row>
    <row r="115" spans="2:12" s="10" customFormat="1" ht="19.95" customHeight="1">
      <c r="B115" s="149"/>
      <c r="C115" s="150"/>
      <c r="D115" s="151" t="s">
        <v>109</v>
      </c>
      <c r="E115" s="152"/>
      <c r="F115" s="152"/>
      <c r="G115" s="152"/>
      <c r="H115" s="152"/>
      <c r="I115" s="152"/>
      <c r="J115" s="153">
        <f>J331</f>
        <v>0</v>
      </c>
      <c r="K115" s="150"/>
      <c r="L115" s="154"/>
    </row>
    <row r="116" spans="1:31" s="2" customFormat="1" ht="21.7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" customHeight="1">
      <c r="A117" s="34"/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pans="1:31" s="2" customFormat="1" ht="6.9" customHeight="1">
      <c r="A121" s="34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4.9" customHeight="1">
      <c r="A122" s="34"/>
      <c r="B122" s="35"/>
      <c r="C122" s="23" t="s">
        <v>110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16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6.5" customHeight="1">
      <c r="A125" s="34"/>
      <c r="B125" s="35"/>
      <c r="C125" s="36"/>
      <c r="D125" s="36"/>
      <c r="E125" s="288" t="str">
        <f>E7</f>
        <v>Oprava bytů MČ Praha 6</v>
      </c>
      <c r="F125" s="289"/>
      <c r="G125" s="289"/>
      <c r="H125" s="289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84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257" t="str">
        <f>E9</f>
        <v>19 - Oprava bytu Patočkova 1410, byt č. 13</v>
      </c>
      <c r="F127" s="287"/>
      <c r="G127" s="287"/>
      <c r="H127" s="287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2" customHeight="1">
      <c r="A129" s="34"/>
      <c r="B129" s="35"/>
      <c r="C129" s="29" t="s">
        <v>20</v>
      </c>
      <c r="D129" s="36"/>
      <c r="E129" s="36"/>
      <c r="F129" s="27" t="str">
        <f>F12</f>
        <v xml:space="preserve"> </v>
      </c>
      <c r="G129" s="36"/>
      <c r="H129" s="36"/>
      <c r="I129" s="29" t="s">
        <v>22</v>
      </c>
      <c r="J129" s="66">
        <f>IF(J12="","",J12)</f>
        <v>45385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5.15" customHeight="1">
      <c r="A131" s="34"/>
      <c r="B131" s="35"/>
      <c r="C131" s="29" t="s">
        <v>24</v>
      </c>
      <c r="D131" s="36"/>
      <c r="E131" s="36"/>
      <c r="F131" s="27" t="str">
        <f>E15</f>
        <v xml:space="preserve"> </v>
      </c>
      <c r="G131" s="36"/>
      <c r="H131" s="36"/>
      <c r="I131" s="29" t="s">
        <v>29</v>
      </c>
      <c r="J131" s="32" t="str">
        <f>E21</f>
        <v xml:space="preserve"> 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5.15" customHeight="1">
      <c r="A132" s="34"/>
      <c r="B132" s="35"/>
      <c r="C132" s="29" t="s">
        <v>27</v>
      </c>
      <c r="D132" s="36"/>
      <c r="E132" s="36"/>
      <c r="F132" s="27" t="str">
        <f>IF(E18="","",E18)</f>
        <v>Vyplň údaj</v>
      </c>
      <c r="G132" s="36"/>
      <c r="H132" s="36"/>
      <c r="I132" s="29" t="s">
        <v>30</v>
      </c>
      <c r="J132" s="32" t="str">
        <f>E24</f>
        <v xml:space="preserve"> 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0.3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11" customFormat="1" ht="29.25" customHeight="1">
      <c r="A134" s="155"/>
      <c r="B134" s="156"/>
      <c r="C134" s="157" t="s">
        <v>111</v>
      </c>
      <c r="D134" s="158" t="s">
        <v>58</v>
      </c>
      <c r="E134" s="158" t="s">
        <v>54</v>
      </c>
      <c r="F134" s="158" t="s">
        <v>55</v>
      </c>
      <c r="G134" s="158" t="s">
        <v>112</v>
      </c>
      <c r="H134" s="158" t="s">
        <v>113</v>
      </c>
      <c r="I134" s="158" t="s">
        <v>114</v>
      </c>
      <c r="J134" s="159" t="s">
        <v>88</v>
      </c>
      <c r="K134" s="160" t="s">
        <v>115</v>
      </c>
      <c r="L134" s="161"/>
      <c r="M134" s="75" t="s">
        <v>1</v>
      </c>
      <c r="N134" s="76" t="s">
        <v>37</v>
      </c>
      <c r="O134" s="76" t="s">
        <v>116</v>
      </c>
      <c r="P134" s="76" t="s">
        <v>117</v>
      </c>
      <c r="Q134" s="76" t="s">
        <v>118</v>
      </c>
      <c r="R134" s="76" t="s">
        <v>119</v>
      </c>
      <c r="S134" s="76" t="s">
        <v>120</v>
      </c>
      <c r="T134" s="77" t="s">
        <v>121</v>
      </c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</row>
    <row r="135" spans="1:63" s="2" customFormat="1" ht="22.95" customHeight="1">
      <c r="A135" s="34"/>
      <c r="B135" s="35"/>
      <c r="C135" s="82" t="s">
        <v>122</v>
      </c>
      <c r="D135" s="36"/>
      <c r="E135" s="36"/>
      <c r="F135" s="36"/>
      <c r="G135" s="36"/>
      <c r="H135" s="36"/>
      <c r="I135" s="36"/>
      <c r="J135" s="162">
        <f>BK135</f>
        <v>0</v>
      </c>
      <c r="K135" s="36"/>
      <c r="L135" s="39"/>
      <c r="M135" s="78"/>
      <c r="N135" s="163"/>
      <c r="O135" s="79"/>
      <c r="P135" s="164">
        <f>P136+P168+P328</f>
        <v>0</v>
      </c>
      <c r="Q135" s="79"/>
      <c r="R135" s="164">
        <f>R136+R168+R328</f>
        <v>0.34184281</v>
      </c>
      <c r="S135" s="79"/>
      <c r="T135" s="165">
        <f>T136+T168+T328</f>
        <v>0.9832150000000001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72</v>
      </c>
      <c r="AU135" s="17" t="s">
        <v>90</v>
      </c>
      <c r="BK135" s="166">
        <f>BK136+BK168+BK328</f>
        <v>0</v>
      </c>
    </row>
    <row r="136" spans="2:63" s="12" customFormat="1" ht="25.95" customHeight="1">
      <c r="B136" s="167"/>
      <c r="C136" s="168"/>
      <c r="D136" s="169" t="s">
        <v>72</v>
      </c>
      <c r="E136" s="170" t="s">
        <v>123</v>
      </c>
      <c r="F136" s="170" t="s">
        <v>124</v>
      </c>
      <c r="G136" s="168"/>
      <c r="H136" s="168"/>
      <c r="I136" s="171"/>
      <c r="J136" s="172">
        <f>BK136</f>
        <v>0</v>
      </c>
      <c r="K136" s="168"/>
      <c r="L136" s="173"/>
      <c r="M136" s="174"/>
      <c r="N136" s="175"/>
      <c r="O136" s="175"/>
      <c r="P136" s="176">
        <f>P137+P141+P157+P165</f>
        <v>0</v>
      </c>
      <c r="Q136" s="175"/>
      <c r="R136" s="176">
        <f>R137+R141+R157+R165</f>
        <v>0.035586799999999995</v>
      </c>
      <c r="S136" s="175"/>
      <c r="T136" s="177">
        <f>T137+T141+T157+T165</f>
        <v>0</v>
      </c>
      <c r="AR136" s="178" t="s">
        <v>81</v>
      </c>
      <c r="AT136" s="179" t="s">
        <v>72</v>
      </c>
      <c r="AU136" s="179" t="s">
        <v>73</v>
      </c>
      <c r="AY136" s="178" t="s">
        <v>125</v>
      </c>
      <c r="BK136" s="180">
        <f>BK137+BK141+BK157+BK165</f>
        <v>0</v>
      </c>
    </row>
    <row r="137" spans="2:63" s="12" customFormat="1" ht="22.95" customHeight="1">
      <c r="B137" s="167"/>
      <c r="C137" s="168"/>
      <c r="D137" s="169" t="s">
        <v>72</v>
      </c>
      <c r="E137" s="181" t="s">
        <v>126</v>
      </c>
      <c r="F137" s="181" t="s">
        <v>127</v>
      </c>
      <c r="G137" s="168"/>
      <c r="H137" s="168"/>
      <c r="I137" s="171"/>
      <c r="J137" s="182">
        <f>BK137</f>
        <v>0</v>
      </c>
      <c r="K137" s="168"/>
      <c r="L137" s="173"/>
      <c r="M137" s="174"/>
      <c r="N137" s="175"/>
      <c r="O137" s="175"/>
      <c r="P137" s="176">
        <f>SUM(P138:P140)</f>
        <v>0</v>
      </c>
      <c r="Q137" s="175"/>
      <c r="R137" s="176">
        <f>SUM(R138:R140)</f>
        <v>0.033999999999999996</v>
      </c>
      <c r="S137" s="175"/>
      <c r="T137" s="177">
        <f>SUM(T138:T140)</f>
        <v>0</v>
      </c>
      <c r="AR137" s="178" t="s">
        <v>81</v>
      </c>
      <c r="AT137" s="179" t="s">
        <v>72</v>
      </c>
      <c r="AU137" s="179" t="s">
        <v>81</v>
      </c>
      <c r="AY137" s="178" t="s">
        <v>125</v>
      </c>
      <c r="BK137" s="180">
        <f>SUM(BK138:BK140)</f>
        <v>0</v>
      </c>
    </row>
    <row r="138" spans="1:65" s="2" customFormat="1" ht="24.15" customHeight="1">
      <c r="A138" s="34"/>
      <c r="B138" s="35"/>
      <c r="C138" s="183" t="s">
        <v>81</v>
      </c>
      <c r="D138" s="183" t="s">
        <v>128</v>
      </c>
      <c r="E138" s="184" t="s">
        <v>129</v>
      </c>
      <c r="F138" s="185" t="s">
        <v>130</v>
      </c>
      <c r="G138" s="186" t="s">
        <v>131</v>
      </c>
      <c r="H138" s="187">
        <v>10</v>
      </c>
      <c r="I138" s="188"/>
      <c r="J138" s="189">
        <f>ROUND(I138*H138,2)</f>
        <v>0</v>
      </c>
      <c r="K138" s="190"/>
      <c r="L138" s="39"/>
      <c r="M138" s="191" t="s">
        <v>1</v>
      </c>
      <c r="N138" s="192" t="s">
        <v>39</v>
      </c>
      <c r="O138" s="71"/>
      <c r="P138" s="193">
        <f>O138*H138</f>
        <v>0</v>
      </c>
      <c r="Q138" s="193">
        <v>0.0034</v>
      </c>
      <c r="R138" s="193">
        <f>Q138*H138</f>
        <v>0.033999999999999996</v>
      </c>
      <c r="S138" s="193">
        <v>0</v>
      </c>
      <c r="T138" s="19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5" t="s">
        <v>132</v>
      </c>
      <c r="AT138" s="195" t="s">
        <v>128</v>
      </c>
      <c r="AU138" s="195" t="s">
        <v>133</v>
      </c>
      <c r="AY138" s="17" t="s">
        <v>125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17" t="s">
        <v>133</v>
      </c>
      <c r="BK138" s="196">
        <f>ROUND(I138*H138,2)</f>
        <v>0</v>
      </c>
      <c r="BL138" s="17" t="s">
        <v>132</v>
      </c>
      <c r="BM138" s="195" t="s">
        <v>134</v>
      </c>
    </row>
    <row r="139" spans="2:51" s="13" customFormat="1" ht="12">
      <c r="B139" s="197"/>
      <c r="C139" s="198"/>
      <c r="D139" s="199" t="s">
        <v>135</v>
      </c>
      <c r="E139" s="200" t="s">
        <v>1</v>
      </c>
      <c r="F139" s="201" t="s">
        <v>136</v>
      </c>
      <c r="G139" s="198"/>
      <c r="H139" s="200" t="s">
        <v>1</v>
      </c>
      <c r="I139" s="202"/>
      <c r="J139" s="198"/>
      <c r="K139" s="198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135</v>
      </c>
      <c r="AU139" s="207" t="s">
        <v>133</v>
      </c>
      <c r="AV139" s="13" t="s">
        <v>81</v>
      </c>
      <c r="AW139" s="13" t="s">
        <v>31</v>
      </c>
      <c r="AX139" s="13" t="s">
        <v>73</v>
      </c>
      <c r="AY139" s="207" t="s">
        <v>125</v>
      </c>
    </row>
    <row r="140" spans="2:51" s="14" customFormat="1" ht="12">
      <c r="B140" s="208"/>
      <c r="C140" s="209"/>
      <c r="D140" s="199" t="s">
        <v>135</v>
      </c>
      <c r="E140" s="210" t="s">
        <v>1</v>
      </c>
      <c r="F140" s="211" t="s">
        <v>137</v>
      </c>
      <c r="G140" s="209"/>
      <c r="H140" s="212">
        <v>10</v>
      </c>
      <c r="I140" s="213"/>
      <c r="J140" s="209"/>
      <c r="K140" s="209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135</v>
      </c>
      <c r="AU140" s="218" t="s">
        <v>133</v>
      </c>
      <c r="AV140" s="14" t="s">
        <v>133</v>
      </c>
      <c r="AW140" s="14" t="s">
        <v>31</v>
      </c>
      <c r="AX140" s="14" t="s">
        <v>81</v>
      </c>
      <c r="AY140" s="218" t="s">
        <v>125</v>
      </c>
    </row>
    <row r="141" spans="2:63" s="12" customFormat="1" ht="22.95" customHeight="1">
      <c r="B141" s="167"/>
      <c r="C141" s="168"/>
      <c r="D141" s="169" t="s">
        <v>72</v>
      </c>
      <c r="E141" s="181" t="s">
        <v>138</v>
      </c>
      <c r="F141" s="181" t="s">
        <v>139</v>
      </c>
      <c r="G141" s="168"/>
      <c r="H141" s="168"/>
      <c r="I141" s="171"/>
      <c r="J141" s="182">
        <f>BK141</f>
        <v>0</v>
      </c>
      <c r="K141" s="168"/>
      <c r="L141" s="173"/>
      <c r="M141" s="174"/>
      <c r="N141" s="175"/>
      <c r="O141" s="175"/>
      <c r="P141" s="176">
        <f>SUM(P142:P156)</f>
        <v>0</v>
      </c>
      <c r="Q141" s="175"/>
      <c r="R141" s="176">
        <f>SUM(R142:R156)</f>
        <v>0.0015868000000000002</v>
      </c>
      <c r="S141" s="175"/>
      <c r="T141" s="177">
        <f>SUM(T142:T156)</f>
        <v>0</v>
      </c>
      <c r="AR141" s="178" t="s">
        <v>81</v>
      </c>
      <c r="AT141" s="179" t="s">
        <v>72</v>
      </c>
      <c r="AU141" s="179" t="s">
        <v>81</v>
      </c>
      <c r="AY141" s="178" t="s">
        <v>125</v>
      </c>
      <c r="BK141" s="180">
        <f>SUM(BK142:BK156)</f>
        <v>0</v>
      </c>
    </row>
    <row r="142" spans="1:65" s="2" customFormat="1" ht="24.15" customHeight="1">
      <c r="A142" s="34"/>
      <c r="B142" s="35"/>
      <c r="C142" s="183" t="s">
        <v>133</v>
      </c>
      <c r="D142" s="183" t="s">
        <v>128</v>
      </c>
      <c r="E142" s="184" t="s">
        <v>140</v>
      </c>
      <c r="F142" s="185" t="s">
        <v>141</v>
      </c>
      <c r="G142" s="186" t="s">
        <v>142</v>
      </c>
      <c r="H142" s="187">
        <v>39.67</v>
      </c>
      <c r="I142" s="188"/>
      <c r="J142" s="189">
        <f>ROUND(I142*H142,2)</f>
        <v>0</v>
      </c>
      <c r="K142" s="190"/>
      <c r="L142" s="39"/>
      <c r="M142" s="191" t="s">
        <v>1</v>
      </c>
      <c r="N142" s="192" t="s">
        <v>39</v>
      </c>
      <c r="O142" s="71"/>
      <c r="P142" s="193">
        <f>O142*H142</f>
        <v>0</v>
      </c>
      <c r="Q142" s="193">
        <v>4E-05</v>
      </c>
      <c r="R142" s="193">
        <f>Q142*H142</f>
        <v>0.0015868000000000002</v>
      </c>
      <c r="S142" s="193">
        <v>0</v>
      </c>
      <c r="T142" s="19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5" t="s">
        <v>132</v>
      </c>
      <c r="AT142" s="195" t="s">
        <v>128</v>
      </c>
      <c r="AU142" s="195" t="s">
        <v>133</v>
      </c>
      <c r="AY142" s="17" t="s">
        <v>125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17" t="s">
        <v>133</v>
      </c>
      <c r="BK142" s="196">
        <f>ROUND(I142*H142,2)</f>
        <v>0</v>
      </c>
      <c r="BL142" s="17" t="s">
        <v>132</v>
      </c>
      <c r="BM142" s="195" t="s">
        <v>143</v>
      </c>
    </row>
    <row r="143" spans="2:51" s="13" customFormat="1" ht="12">
      <c r="B143" s="197"/>
      <c r="C143" s="198"/>
      <c r="D143" s="199" t="s">
        <v>135</v>
      </c>
      <c r="E143" s="200" t="s">
        <v>1</v>
      </c>
      <c r="F143" s="201" t="s">
        <v>144</v>
      </c>
      <c r="G143" s="198"/>
      <c r="H143" s="200" t="s">
        <v>1</v>
      </c>
      <c r="I143" s="202"/>
      <c r="J143" s="198"/>
      <c r="K143" s="198"/>
      <c r="L143" s="203"/>
      <c r="M143" s="204"/>
      <c r="N143" s="205"/>
      <c r="O143" s="205"/>
      <c r="P143" s="205"/>
      <c r="Q143" s="205"/>
      <c r="R143" s="205"/>
      <c r="S143" s="205"/>
      <c r="T143" s="206"/>
      <c r="AT143" s="207" t="s">
        <v>135</v>
      </c>
      <c r="AU143" s="207" t="s">
        <v>133</v>
      </c>
      <c r="AV143" s="13" t="s">
        <v>81</v>
      </c>
      <c r="AW143" s="13" t="s">
        <v>31</v>
      </c>
      <c r="AX143" s="13" t="s">
        <v>73</v>
      </c>
      <c r="AY143" s="207" t="s">
        <v>125</v>
      </c>
    </row>
    <row r="144" spans="2:51" s="13" customFormat="1" ht="30.6">
      <c r="B144" s="197"/>
      <c r="C144" s="198"/>
      <c r="D144" s="199" t="s">
        <v>135</v>
      </c>
      <c r="E144" s="200" t="s">
        <v>1</v>
      </c>
      <c r="F144" s="201" t="s">
        <v>145</v>
      </c>
      <c r="G144" s="198"/>
      <c r="H144" s="200" t="s">
        <v>1</v>
      </c>
      <c r="I144" s="202"/>
      <c r="J144" s="198"/>
      <c r="K144" s="198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135</v>
      </c>
      <c r="AU144" s="207" t="s">
        <v>133</v>
      </c>
      <c r="AV144" s="13" t="s">
        <v>81</v>
      </c>
      <c r="AW144" s="13" t="s">
        <v>31</v>
      </c>
      <c r="AX144" s="13" t="s">
        <v>73</v>
      </c>
      <c r="AY144" s="207" t="s">
        <v>125</v>
      </c>
    </row>
    <row r="145" spans="2:51" s="13" customFormat="1" ht="12">
      <c r="B145" s="197"/>
      <c r="C145" s="198"/>
      <c r="D145" s="199" t="s">
        <v>135</v>
      </c>
      <c r="E145" s="200" t="s">
        <v>1</v>
      </c>
      <c r="F145" s="201" t="s">
        <v>146</v>
      </c>
      <c r="G145" s="198"/>
      <c r="H145" s="200" t="s">
        <v>1</v>
      </c>
      <c r="I145" s="202"/>
      <c r="J145" s="198"/>
      <c r="K145" s="198"/>
      <c r="L145" s="203"/>
      <c r="M145" s="204"/>
      <c r="N145" s="205"/>
      <c r="O145" s="205"/>
      <c r="P145" s="205"/>
      <c r="Q145" s="205"/>
      <c r="R145" s="205"/>
      <c r="S145" s="205"/>
      <c r="T145" s="206"/>
      <c r="AT145" s="207" t="s">
        <v>135</v>
      </c>
      <c r="AU145" s="207" t="s">
        <v>133</v>
      </c>
      <c r="AV145" s="13" t="s">
        <v>81</v>
      </c>
      <c r="AW145" s="13" t="s">
        <v>31</v>
      </c>
      <c r="AX145" s="13" t="s">
        <v>73</v>
      </c>
      <c r="AY145" s="207" t="s">
        <v>125</v>
      </c>
    </row>
    <row r="146" spans="2:51" s="14" customFormat="1" ht="12">
      <c r="B146" s="208"/>
      <c r="C146" s="209"/>
      <c r="D146" s="199" t="s">
        <v>135</v>
      </c>
      <c r="E146" s="210" t="s">
        <v>1</v>
      </c>
      <c r="F146" s="211" t="s">
        <v>147</v>
      </c>
      <c r="G146" s="209"/>
      <c r="H146" s="212">
        <v>2.16</v>
      </c>
      <c r="I146" s="213"/>
      <c r="J146" s="209"/>
      <c r="K146" s="209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135</v>
      </c>
      <c r="AU146" s="218" t="s">
        <v>133</v>
      </c>
      <c r="AV146" s="14" t="s">
        <v>133</v>
      </c>
      <c r="AW146" s="14" t="s">
        <v>31</v>
      </c>
      <c r="AX146" s="14" t="s">
        <v>73</v>
      </c>
      <c r="AY146" s="218" t="s">
        <v>125</v>
      </c>
    </row>
    <row r="147" spans="2:51" s="13" customFormat="1" ht="12">
      <c r="B147" s="197"/>
      <c r="C147" s="198"/>
      <c r="D147" s="199" t="s">
        <v>135</v>
      </c>
      <c r="E147" s="200" t="s">
        <v>1</v>
      </c>
      <c r="F147" s="201" t="s">
        <v>148</v>
      </c>
      <c r="G147" s="198"/>
      <c r="H147" s="200" t="s">
        <v>1</v>
      </c>
      <c r="I147" s="202"/>
      <c r="J147" s="198"/>
      <c r="K147" s="198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135</v>
      </c>
      <c r="AU147" s="207" t="s">
        <v>133</v>
      </c>
      <c r="AV147" s="13" t="s">
        <v>81</v>
      </c>
      <c r="AW147" s="13" t="s">
        <v>31</v>
      </c>
      <c r="AX147" s="13" t="s">
        <v>73</v>
      </c>
      <c r="AY147" s="207" t="s">
        <v>125</v>
      </c>
    </row>
    <row r="148" spans="2:51" s="14" customFormat="1" ht="12">
      <c r="B148" s="208"/>
      <c r="C148" s="209"/>
      <c r="D148" s="199" t="s">
        <v>135</v>
      </c>
      <c r="E148" s="210" t="s">
        <v>1</v>
      </c>
      <c r="F148" s="211" t="s">
        <v>149</v>
      </c>
      <c r="G148" s="209"/>
      <c r="H148" s="212">
        <v>3.96</v>
      </c>
      <c r="I148" s="213"/>
      <c r="J148" s="209"/>
      <c r="K148" s="209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135</v>
      </c>
      <c r="AU148" s="218" t="s">
        <v>133</v>
      </c>
      <c r="AV148" s="14" t="s">
        <v>133</v>
      </c>
      <c r="AW148" s="14" t="s">
        <v>31</v>
      </c>
      <c r="AX148" s="14" t="s">
        <v>73</v>
      </c>
      <c r="AY148" s="218" t="s">
        <v>125</v>
      </c>
    </row>
    <row r="149" spans="2:51" s="13" customFormat="1" ht="12">
      <c r="B149" s="197"/>
      <c r="C149" s="198"/>
      <c r="D149" s="199" t="s">
        <v>135</v>
      </c>
      <c r="E149" s="200" t="s">
        <v>1</v>
      </c>
      <c r="F149" s="201" t="s">
        <v>150</v>
      </c>
      <c r="G149" s="198"/>
      <c r="H149" s="200" t="s">
        <v>1</v>
      </c>
      <c r="I149" s="202"/>
      <c r="J149" s="198"/>
      <c r="K149" s="198"/>
      <c r="L149" s="203"/>
      <c r="M149" s="204"/>
      <c r="N149" s="205"/>
      <c r="O149" s="205"/>
      <c r="P149" s="205"/>
      <c r="Q149" s="205"/>
      <c r="R149" s="205"/>
      <c r="S149" s="205"/>
      <c r="T149" s="206"/>
      <c r="AT149" s="207" t="s">
        <v>135</v>
      </c>
      <c r="AU149" s="207" t="s">
        <v>133</v>
      </c>
      <c r="AV149" s="13" t="s">
        <v>81</v>
      </c>
      <c r="AW149" s="13" t="s">
        <v>31</v>
      </c>
      <c r="AX149" s="13" t="s">
        <v>73</v>
      </c>
      <c r="AY149" s="207" t="s">
        <v>125</v>
      </c>
    </row>
    <row r="150" spans="2:51" s="14" customFormat="1" ht="12">
      <c r="B150" s="208"/>
      <c r="C150" s="209"/>
      <c r="D150" s="199" t="s">
        <v>135</v>
      </c>
      <c r="E150" s="210" t="s">
        <v>1</v>
      </c>
      <c r="F150" s="211" t="s">
        <v>151</v>
      </c>
      <c r="G150" s="209"/>
      <c r="H150" s="212">
        <v>21.725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135</v>
      </c>
      <c r="AU150" s="218" t="s">
        <v>133</v>
      </c>
      <c r="AV150" s="14" t="s">
        <v>133</v>
      </c>
      <c r="AW150" s="14" t="s">
        <v>31</v>
      </c>
      <c r="AX150" s="14" t="s">
        <v>73</v>
      </c>
      <c r="AY150" s="218" t="s">
        <v>125</v>
      </c>
    </row>
    <row r="151" spans="2:51" s="13" customFormat="1" ht="12">
      <c r="B151" s="197"/>
      <c r="C151" s="198"/>
      <c r="D151" s="199" t="s">
        <v>135</v>
      </c>
      <c r="E151" s="200" t="s">
        <v>1</v>
      </c>
      <c r="F151" s="201" t="s">
        <v>152</v>
      </c>
      <c r="G151" s="198"/>
      <c r="H151" s="200" t="s">
        <v>1</v>
      </c>
      <c r="I151" s="202"/>
      <c r="J151" s="198"/>
      <c r="K151" s="198"/>
      <c r="L151" s="203"/>
      <c r="M151" s="204"/>
      <c r="N151" s="205"/>
      <c r="O151" s="205"/>
      <c r="P151" s="205"/>
      <c r="Q151" s="205"/>
      <c r="R151" s="205"/>
      <c r="S151" s="205"/>
      <c r="T151" s="206"/>
      <c r="AT151" s="207" t="s">
        <v>135</v>
      </c>
      <c r="AU151" s="207" t="s">
        <v>133</v>
      </c>
      <c r="AV151" s="13" t="s">
        <v>81</v>
      </c>
      <c r="AW151" s="13" t="s">
        <v>31</v>
      </c>
      <c r="AX151" s="13" t="s">
        <v>73</v>
      </c>
      <c r="AY151" s="207" t="s">
        <v>125</v>
      </c>
    </row>
    <row r="152" spans="2:51" s="14" customFormat="1" ht="12">
      <c r="B152" s="208"/>
      <c r="C152" s="209"/>
      <c r="D152" s="199" t="s">
        <v>135</v>
      </c>
      <c r="E152" s="210" t="s">
        <v>1</v>
      </c>
      <c r="F152" s="211" t="s">
        <v>153</v>
      </c>
      <c r="G152" s="209"/>
      <c r="H152" s="212">
        <v>11.825</v>
      </c>
      <c r="I152" s="213"/>
      <c r="J152" s="209"/>
      <c r="K152" s="209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135</v>
      </c>
      <c r="AU152" s="218" t="s">
        <v>133</v>
      </c>
      <c r="AV152" s="14" t="s">
        <v>133</v>
      </c>
      <c r="AW152" s="14" t="s">
        <v>31</v>
      </c>
      <c r="AX152" s="14" t="s">
        <v>73</v>
      </c>
      <c r="AY152" s="218" t="s">
        <v>125</v>
      </c>
    </row>
    <row r="153" spans="2:51" s="15" customFormat="1" ht="12">
      <c r="B153" s="219"/>
      <c r="C153" s="220"/>
      <c r="D153" s="199" t="s">
        <v>135</v>
      </c>
      <c r="E153" s="221" t="s">
        <v>1</v>
      </c>
      <c r="F153" s="222" t="s">
        <v>154</v>
      </c>
      <c r="G153" s="220"/>
      <c r="H153" s="223">
        <v>39.67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135</v>
      </c>
      <c r="AU153" s="229" t="s">
        <v>133</v>
      </c>
      <c r="AV153" s="15" t="s">
        <v>132</v>
      </c>
      <c r="AW153" s="15" t="s">
        <v>31</v>
      </c>
      <c r="AX153" s="15" t="s">
        <v>81</v>
      </c>
      <c r="AY153" s="229" t="s">
        <v>125</v>
      </c>
    </row>
    <row r="154" spans="1:65" s="2" customFormat="1" ht="16.5" customHeight="1">
      <c r="A154" s="34"/>
      <c r="B154" s="35"/>
      <c r="C154" s="183" t="s">
        <v>155</v>
      </c>
      <c r="D154" s="183" t="s">
        <v>128</v>
      </c>
      <c r="E154" s="184" t="s">
        <v>156</v>
      </c>
      <c r="F154" s="185" t="s">
        <v>157</v>
      </c>
      <c r="G154" s="186" t="s">
        <v>142</v>
      </c>
      <c r="H154" s="187">
        <v>1000</v>
      </c>
      <c r="I154" s="188"/>
      <c r="J154" s="189">
        <f>ROUND(I154*H154,2)</f>
        <v>0</v>
      </c>
      <c r="K154" s="190"/>
      <c r="L154" s="39"/>
      <c r="M154" s="191" t="s">
        <v>1</v>
      </c>
      <c r="N154" s="192" t="s">
        <v>39</v>
      </c>
      <c r="O154" s="71"/>
      <c r="P154" s="193">
        <f>O154*H154</f>
        <v>0</v>
      </c>
      <c r="Q154" s="193">
        <v>0</v>
      </c>
      <c r="R154" s="193">
        <f>Q154*H154</f>
        <v>0</v>
      </c>
      <c r="S154" s="193">
        <v>0</v>
      </c>
      <c r="T154" s="19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5" t="s">
        <v>132</v>
      </c>
      <c r="AT154" s="195" t="s">
        <v>128</v>
      </c>
      <c r="AU154" s="195" t="s">
        <v>133</v>
      </c>
      <c r="AY154" s="17" t="s">
        <v>125</v>
      </c>
      <c r="BE154" s="196">
        <f>IF(N154="základní",J154,0)</f>
        <v>0</v>
      </c>
      <c r="BF154" s="196">
        <f>IF(N154="snížená",J154,0)</f>
        <v>0</v>
      </c>
      <c r="BG154" s="196">
        <f>IF(N154="zákl. přenesená",J154,0)</f>
        <v>0</v>
      </c>
      <c r="BH154" s="196">
        <f>IF(N154="sníž. přenesená",J154,0)</f>
        <v>0</v>
      </c>
      <c r="BI154" s="196">
        <f>IF(N154="nulová",J154,0)</f>
        <v>0</v>
      </c>
      <c r="BJ154" s="17" t="s">
        <v>133</v>
      </c>
      <c r="BK154" s="196">
        <f>ROUND(I154*H154,2)</f>
        <v>0</v>
      </c>
      <c r="BL154" s="17" t="s">
        <v>132</v>
      </c>
      <c r="BM154" s="195" t="s">
        <v>158</v>
      </c>
    </row>
    <row r="155" spans="2:51" s="13" customFormat="1" ht="12">
      <c r="B155" s="197"/>
      <c r="C155" s="198"/>
      <c r="D155" s="199" t="s">
        <v>135</v>
      </c>
      <c r="E155" s="200" t="s">
        <v>1</v>
      </c>
      <c r="F155" s="201" t="s">
        <v>159</v>
      </c>
      <c r="G155" s="198"/>
      <c r="H155" s="200" t="s">
        <v>1</v>
      </c>
      <c r="I155" s="202"/>
      <c r="J155" s="198"/>
      <c r="K155" s="198"/>
      <c r="L155" s="203"/>
      <c r="M155" s="204"/>
      <c r="N155" s="205"/>
      <c r="O155" s="205"/>
      <c r="P155" s="205"/>
      <c r="Q155" s="205"/>
      <c r="R155" s="205"/>
      <c r="S155" s="205"/>
      <c r="T155" s="206"/>
      <c r="AT155" s="207" t="s">
        <v>135</v>
      </c>
      <c r="AU155" s="207" t="s">
        <v>133</v>
      </c>
      <c r="AV155" s="13" t="s">
        <v>81</v>
      </c>
      <c r="AW155" s="13" t="s">
        <v>31</v>
      </c>
      <c r="AX155" s="13" t="s">
        <v>73</v>
      </c>
      <c r="AY155" s="207" t="s">
        <v>125</v>
      </c>
    </row>
    <row r="156" spans="2:51" s="14" customFormat="1" ht="12">
      <c r="B156" s="208"/>
      <c r="C156" s="209"/>
      <c r="D156" s="199" t="s">
        <v>135</v>
      </c>
      <c r="E156" s="210" t="s">
        <v>1</v>
      </c>
      <c r="F156" s="211" t="s">
        <v>160</v>
      </c>
      <c r="G156" s="209"/>
      <c r="H156" s="212">
        <v>1000</v>
      </c>
      <c r="I156" s="213"/>
      <c r="J156" s="209"/>
      <c r="K156" s="209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135</v>
      </c>
      <c r="AU156" s="218" t="s">
        <v>133</v>
      </c>
      <c r="AV156" s="14" t="s">
        <v>133</v>
      </c>
      <c r="AW156" s="14" t="s">
        <v>31</v>
      </c>
      <c r="AX156" s="14" t="s">
        <v>81</v>
      </c>
      <c r="AY156" s="218" t="s">
        <v>125</v>
      </c>
    </row>
    <row r="157" spans="2:63" s="12" customFormat="1" ht="22.95" customHeight="1">
      <c r="B157" s="167"/>
      <c r="C157" s="168"/>
      <c r="D157" s="169" t="s">
        <v>72</v>
      </c>
      <c r="E157" s="181" t="s">
        <v>161</v>
      </c>
      <c r="F157" s="181" t="s">
        <v>162</v>
      </c>
      <c r="G157" s="168"/>
      <c r="H157" s="168"/>
      <c r="I157" s="171"/>
      <c r="J157" s="182">
        <f>BK157</f>
        <v>0</v>
      </c>
      <c r="K157" s="168"/>
      <c r="L157" s="173"/>
      <c r="M157" s="174"/>
      <c r="N157" s="175"/>
      <c r="O157" s="175"/>
      <c r="P157" s="176">
        <f>SUM(P158:P164)</f>
        <v>0</v>
      </c>
      <c r="Q157" s="175"/>
      <c r="R157" s="176">
        <f>SUM(R158:R164)</f>
        <v>0</v>
      </c>
      <c r="S157" s="175"/>
      <c r="T157" s="177">
        <f>SUM(T158:T164)</f>
        <v>0</v>
      </c>
      <c r="AR157" s="178" t="s">
        <v>81</v>
      </c>
      <c r="AT157" s="179" t="s">
        <v>72</v>
      </c>
      <c r="AU157" s="179" t="s">
        <v>81</v>
      </c>
      <c r="AY157" s="178" t="s">
        <v>125</v>
      </c>
      <c r="BK157" s="180">
        <f>SUM(BK158:BK164)</f>
        <v>0</v>
      </c>
    </row>
    <row r="158" spans="1:65" s="2" customFormat="1" ht="24.15" customHeight="1">
      <c r="A158" s="34"/>
      <c r="B158" s="35"/>
      <c r="C158" s="183" t="s">
        <v>132</v>
      </c>
      <c r="D158" s="183" t="s">
        <v>128</v>
      </c>
      <c r="E158" s="184" t="s">
        <v>163</v>
      </c>
      <c r="F158" s="185" t="s">
        <v>164</v>
      </c>
      <c r="G158" s="186" t="s">
        <v>165</v>
      </c>
      <c r="H158" s="187">
        <v>0.983</v>
      </c>
      <c r="I158" s="188"/>
      <c r="J158" s="189">
        <f>ROUND(I158*H158,2)</f>
        <v>0</v>
      </c>
      <c r="K158" s="190"/>
      <c r="L158" s="39"/>
      <c r="M158" s="191" t="s">
        <v>1</v>
      </c>
      <c r="N158" s="192" t="s">
        <v>39</v>
      </c>
      <c r="O158" s="71"/>
      <c r="P158" s="193">
        <f>O158*H158</f>
        <v>0</v>
      </c>
      <c r="Q158" s="193">
        <v>0</v>
      </c>
      <c r="R158" s="193">
        <f>Q158*H158</f>
        <v>0</v>
      </c>
      <c r="S158" s="193">
        <v>0</v>
      </c>
      <c r="T158" s="19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5" t="s">
        <v>132</v>
      </c>
      <c r="AT158" s="195" t="s">
        <v>128</v>
      </c>
      <c r="AU158" s="195" t="s">
        <v>133</v>
      </c>
      <c r="AY158" s="17" t="s">
        <v>125</v>
      </c>
      <c r="BE158" s="196">
        <f>IF(N158="základní",J158,0)</f>
        <v>0</v>
      </c>
      <c r="BF158" s="196">
        <f>IF(N158="snížená",J158,0)</f>
        <v>0</v>
      </c>
      <c r="BG158" s="196">
        <f>IF(N158="zákl. přenesená",J158,0)</f>
        <v>0</v>
      </c>
      <c r="BH158" s="196">
        <f>IF(N158="sníž. přenesená",J158,0)</f>
        <v>0</v>
      </c>
      <c r="BI158" s="196">
        <f>IF(N158="nulová",J158,0)</f>
        <v>0</v>
      </c>
      <c r="BJ158" s="17" t="s">
        <v>133</v>
      </c>
      <c r="BK158" s="196">
        <f>ROUND(I158*H158,2)</f>
        <v>0</v>
      </c>
      <c r="BL158" s="17" t="s">
        <v>132</v>
      </c>
      <c r="BM158" s="195" t="s">
        <v>166</v>
      </c>
    </row>
    <row r="159" spans="1:65" s="2" customFormat="1" ht="33" customHeight="1">
      <c r="A159" s="34"/>
      <c r="B159" s="35"/>
      <c r="C159" s="183" t="s">
        <v>167</v>
      </c>
      <c r="D159" s="183" t="s">
        <v>128</v>
      </c>
      <c r="E159" s="184" t="s">
        <v>168</v>
      </c>
      <c r="F159" s="185" t="s">
        <v>169</v>
      </c>
      <c r="G159" s="186" t="s">
        <v>165</v>
      </c>
      <c r="H159" s="187">
        <v>1.966</v>
      </c>
      <c r="I159" s="188"/>
      <c r="J159" s="189">
        <f>ROUND(I159*H159,2)</f>
        <v>0</v>
      </c>
      <c r="K159" s="190"/>
      <c r="L159" s="39"/>
      <c r="M159" s="191" t="s">
        <v>1</v>
      </c>
      <c r="N159" s="192" t="s">
        <v>39</v>
      </c>
      <c r="O159" s="71"/>
      <c r="P159" s="193">
        <f>O159*H159</f>
        <v>0</v>
      </c>
      <c r="Q159" s="193">
        <v>0</v>
      </c>
      <c r="R159" s="193">
        <f>Q159*H159</f>
        <v>0</v>
      </c>
      <c r="S159" s="193">
        <v>0</v>
      </c>
      <c r="T159" s="19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5" t="s">
        <v>132</v>
      </c>
      <c r="AT159" s="195" t="s">
        <v>128</v>
      </c>
      <c r="AU159" s="195" t="s">
        <v>133</v>
      </c>
      <c r="AY159" s="17" t="s">
        <v>125</v>
      </c>
      <c r="BE159" s="196">
        <f>IF(N159="základní",J159,0)</f>
        <v>0</v>
      </c>
      <c r="BF159" s="196">
        <f>IF(N159="snížená",J159,0)</f>
        <v>0</v>
      </c>
      <c r="BG159" s="196">
        <f>IF(N159="zákl. přenesená",J159,0)</f>
        <v>0</v>
      </c>
      <c r="BH159" s="196">
        <f>IF(N159="sníž. přenesená",J159,0)</f>
        <v>0</v>
      </c>
      <c r="BI159" s="196">
        <f>IF(N159="nulová",J159,0)</f>
        <v>0</v>
      </c>
      <c r="BJ159" s="17" t="s">
        <v>133</v>
      </c>
      <c r="BK159" s="196">
        <f>ROUND(I159*H159,2)</f>
        <v>0</v>
      </c>
      <c r="BL159" s="17" t="s">
        <v>132</v>
      </c>
      <c r="BM159" s="195" t="s">
        <v>170</v>
      </c>
    </row>
    <row r="160" spans="2:51" s="14" customFormat="1" ht="12">
      <c r="B160" s="208"/>
      <c r="C160" s="209"/>
      <c r="D160" s="199" t="s">
        <v>135</v>
      </c>
      <c r="E160" s="209"/>
      <c r="F160" s="211" t="s">
        <v>171</v>
      </c>
      <c r="G160" s="209"/>
      <c r="H160" s="212">
        <v>1.966</v>
      </c>
      <c r="I160" s="213"/>
      <c r="J160" s="209"/>
      <c r="K160" s="209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135</v>
      </c>
      <c r="AU160" s="218" t="s">
        <v>133</v>
      </c>
      <c r="AV160" s="14" t="s">
        <v>133</v>
      </c>
      <c r="AW160" s="14" t="s">
        <v>4</v>
      </c>
      <c r="AX160" s="14" t="s">
        <v>81</v>
      </c>
      <c r="AY160" s="218" t="s">
        <v>125</v>
      </c>
    </row>
    <row r="161" spans="1:65" s="2" customFormat="1" ht="24.15" customHeight="1">
      <c r="A161" s="34"/>
      <c r="B161" s="35"/>
      <c r="C161" s="183" t="s">
        <v>126</v>
      </c>
      <c r="D161" s="183" t="s">
        <v>128</v>
      </c>
      <c r="E161" s="184" t="s">
        <v>172</v>
      </c>
      <c r="F161" s="185" t="s">
        <v>173</v>
      </c>
      <c r="G161" s="186" t="s">
        <v>165</v>
      </c>
      <c r="H161" s="187">
        <v>0.983</v>
      </c>
      <c r="I161" s="188"/>
      <c r="J161" s="189">
        <f>ROUND(I161*H161,2)</f>
        <v>0</v>
      </c>
      <c r="K161" s="190"/>
      <c r="L161" s="39"/>
      <c r="M161" s="191" t="s">
        <v>1</v>
      </c>
      <c r="N161" s="192" t="s">
        <v>39</v>
      </c>
      <c r="O161" s="71"/>
      <c r="P161" s="193">
        <f>O161*H161</f>
        <v>0</v>
      </c>
      <c r="Q161" s="193">
        <v>0</v>
      </c>
      <c r="R161" s="193">
        <f>Q161*H161</f>
        <v>0</v>
      </c>
      <c r="S161" s="193">
        <v>0</v>
      </c>
      <c r="T161" s="19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5" t="s">
        <v>132</v>
      </c>
      <c r="AT161" s="195" t="s">
        <v>128</v>
      </c>
      <c r="AU161" s="195" t="s">
        <v>133</v>
      </c>
      <c r="AY161" s="17" t="s">
        <v>125</v>
      </c>
      <c r="BE161" s="196">
        <f>IF(N161="základní",J161,0)</f>
        <v>0</v>
      </c>
      <c r="BF161" s="196">
        <f>IF(N161="snížená",J161,0)</f>
        <v>0</v>
      </c>
      <c r="BG161" s="196">
        <f>IF(N161="zákl. přenesená",J161,0)</f>
        <v>0</v>
      </c>
      <c r="BH161" s="196">
        <f>IF(N161="sníž. přenesená",J161,0)</f>
        <v>0</v>
      </c>
      <c r="BI161" s="196">
        <f>IF(N161="nulová",J161,0)</f>
        <v>0</v>
      </c>
      <c r="BJ161" s="17" t="s">
        <v>133</v>
      </c>
      <c r="BK161" s="196">
        <f>ROUND(I161*H161,2)</f>
        <v>0</v>
      </c>
      <c r="BL161" s="17" t="s">
        <v>132</v>
      </c>
      <c r="BM161" s="195" t="s">
        <v>174</v>
      </c>
    </row>
    <row r="162" spans="1:65" s="2" customFormat="1" ht="24.15" customHeight="1">
      <c r="A162" s="34"/>
      <c r="B162" s="35"/>
      <c r="C162" s="183" t="s">
        <v>175</v>
      </c>
      <c r="D162" s="183" t="s">
        <v>128</v>
      </c>
      <c r="E162" s="184" t="s">
        <v>176</v>
      </c>
      <c r="F162" s="185" t="s">
        <v>177</v>
      </c>
      <c r="G162" s="186" t="s">
        <v>165</v>
      </c>
      <c r="H162" s="187">
        <v>18.677</v>
      </c>
      <c r="I162" s="188"/>
      <c r="J162" s="189">
        <f>ROUND(I162*H162,2)</f>
        <v>0</v>
      </c>
      <c r="K162" s="190"/>
      <c r="L162" s="39"/>
      <c r="M162" s="191" t="s">
        <v>1</v>
      </c>
      <c r="N162" s="192" t="s">
        <v>39</v>
      </c>
      <c r="O162" s="71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5" t="s">
        <v>132</v>
      </c>
      <c r="AT162" s="195" t="s">
        <v>128</v>
      </c>
      <c r="AU162" s="195" t="s">
        <v>133</v>
      </c>
      <c r="AY162" s="17" t="s">
        <v>125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17" t="s">
        <v>133</v>
      </c>
      <c r="BK162" s="196">
        <f>ROUND(I162*H162,2)</f>
        <v>0</v>
      </c>
      <c r="BL162" s="17" t="s">
        <v>132</v>
      </c>
      <c r="BM162" s="195" t="s">
        <v>178</v>
      </c>
    </row>
    <row r="163" spans="2:51" s="14" customFormat="1" ht="12">
      <c r="B163" s="208"/>
      <c r="C163" s="209"/>
      <c r="D163" s="199" t="s">
        <v>135</v>
      </c>
      <c r="E163" s="209"/>
      <c r="F163" s="211" t="s">
        <v>179</v>
      </c>
      <c r="G163" s="209"/>
      <c r="H163" s="212">
        <v>18.677</v>
      </c>
      <c r="I163" s="213"/>
      <c r="J163" s="209"/>
      <c r="K163" s="209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135</v>
      </c>
      <c r="AU163" s="218" t="s">
        <v>133</v>
      </c>
      <c r="AV163" s="14" t="s">
        <v>133</v>
      </c>
      <c r="AW163" s="14" t="s">
        <v>4</v>
      </c>
      <c r="AX163" s="14" t="s">
        <v>81</v>
      </c>
      <c r="AY163" s="218" t="s">
        <v>125</v>
      </c>
    </row>
    <row r="164" spans="1:65" s="2" customFormat="1" ht="33" customHeight="1">
      <c r="A164" s="34"/>
      <c r="B164" s="35"/>
      <c r="C164" s="183" t="s">
        <v>180</v>
      </c>
      <c r="D164" s="183" t="s">
        <v>128</v>
      </c>
      <c r="E164" s="184" t="s">
        <v>181</v>
      </c>
      <c r="F164" s="185" t="s">
        <v>182</v>
      </c>
      <c r="G164" s="186" t="s">
        <v>165</v>
      </c>
      <c r="H164" s="187">
        <v>0.983</v>
      </c>
      <c r="I164" s="188"/>
      <c r="J164" s="189">
        <f>ROUND(I164*H164,2)</f>
        <v>0</v>
      </c>
      <c r="K164" s="190"/>
      <c r="L164" s="39"/>
      <c r="M164" s="191" t="s">
        <v>1</v>
      </c>
      <c r="N164" s="192" t="s">
        <v>39</v>
      </c>
      <c r="O164" s="71"/>
      <c r="P164" s="193">
        <f>O164*H164</f>
        <v>0</v>
      </c>
      <c r="Q164" s="193">
        <v>0</v>
      </c>
      <c r="R164" s="193">
        <f>Q164*H164</f>
        <v>0</v>
      </c>
      <c r="S164" s="193">
        <v>0</v>
      </c>
      <c r="T164" s="19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5" t="s">
        <v>132</v>
      </c>
      <c r="AT164" s="195" t="s">
        <v>128</v>
      </c>
      <c r="AU164" s="195" t="s">
        <v>133</v>
      </c>
      <c r="AY164" s="17" t="s">
        <v>125</v>
      </c>
      <c r="BE164" s="196">
        <f>IF(N164="základní",J164,0)</f>
        <v>0</v>
      </c>
      <c r="BF164" s="196">
        <f>IF(N164="snížená",J164,0)</f>
        <v>0</v>
      </c>
      <c r="BG164" s="196">
        <f>IF(N164="zákl. přenesená",J164,0)</f>
        <v>0</v>
      </c>
      <c r="BH164" s="196">
        <f>IF(N164="sníž. přenesená",J164,0)</f>
        <v>0</v>
      </c>
      <c r="BI164" s="196">
        <f>IF(N164="nulová",J164,0)</f>
        <v>0</v>
      </c>
      <c r="BJ164" s="17" t="s">
        <v>133</v>
      </c>
      <c r="BK164" s="196">
        <f>ROUND(I164*H164,2)</f>
        <v>0</v>
      </c>
      <c r="BL164" s="17" t="s">
        <v>132</v>
      </c>
      <c r="BM164" s="195" t="s">
        <v>183</v>
      </c>
    </row>
    <row r="165" spans="2:63" s="12" customFormat="1" ht="22.95" customHeight="1">
      <c r="B165" s="167"/>
      <c r="C165" s="168"/>
      <c r="D165" s="169" t="s">
        <v>72</v>
      </c>
      <c r="E165" s="181" t="s">
        <v>184</v>
      </c>
      <c r="F165" s="181" t="s">
        <v>185</v>
      </c>
      <c r="G165" s="168"/>
      <c r="H165" s="168"/>
      <c r="I165" s="171"/>
      <c r="J165" s="182">
        <f>BK165</f>
        <v>0</v>
      </c>
      <c r="K165" s="168"/>
      <c r="L165" s="173"/>
      <c r="M165" s="174"/>
      <c r="N165" s="175"/>
      <c r="O165" s="175"/>
      <c r="P165" s="176">
        <f>SUM(P166:P167)</f>
        <v>0</v>
      </c>
      <c r="Q165" s="175"/>
      <c r="R165" s="176">
        <f>SUM(R166:R167)</f>
        <v>0</v>
      </c>
      <c r="S165" s="175"/>
      <c r="T165" s="177">
        <f>SUM(T166:T167)</f>
        <v>0</v>
      </c>
      <c r="AR165" s="178" t="s">
        <v>81</v>
      </c>
      <c r="AT165" s="179" t="s">
        <v>72</v>
      </c>
      <c r="AU165" s="179" t="s">
        <v>81</v>
      </c>
      <c r="AY165" s="178" t="s">
        <v>125</v>
      </c>
      <c r="BK165" s="180">
        <f>SUM(BK166:BK167)</f>
        <v>0</v>
      </c>
    </row>
    <row r="166" spans="1:65" s="2" customFormat="1" ht="24.15" customHeight="1">
      <c r="A166" s="34"/>
      <c r="B166" s="35"/>
      <c r="C166" s="183" t="s">
        <v>138</v>
      </c>
      <c r="D166" s="183" t="s">
        <v>128</v>
      </c>
      <c r="E166" s="184" t="s">
        <v>186</v>
      </c>
      <c r="F166" s="185" t="s">
        <v>187</v>
      </c>
      <c r="G166" s="186" t="s">
        <v>165</v>
      </c>
      <c r="H166" s="187">
        <v>0.036</v>
      </c>
      <c r="I166" s="188"/>
      <c r="J166" s="189">
        <f>ROUND(I166*H166,2)</f>
        <v>0</v>
      </c>
      <c r="K166" s="190"/>
      <c r="L166" s="39"/>
      <c r="M166" s="191" t="s">
        <v>1</v>
      </c>
      <c r="N166" s="192" t="s">
        <v>39</v>
      </c>
      <c r="O166" s="71"/>
      <c r="P166" s="193">
        <f>O166*H166</f>
        <v>0</v>
      </c>
      <c r="Q166" s="193">
        <v>0</v>
      </c>
      <c r="R166" s="193">
        <f>Q166*H166</f>
        <v>0</v>
      </c>
      <c r="S166" s="193">
        <v>0</v>
      </c>
      <c r="T166" s="194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5" t="s">
        <v>132</v>
      </c>
      <c r="AT166" s="195" t="s">
        <v>128</v>
      </c>
      <c r="AU166" s="195" t="s">
        <v>133</v>
      </c>
      <c r="AY166" s="17" t="s">
        <v>125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17" t="s">
        <v>133</v>
      </c>
      <c r="BK166" s="196">
        <f>ROUND(I166*H166,2)</f>
        <v>0</v>
      </c>
      <c r="BL166" s="17" t="s">
        <v>132</v>
      </c>
      <c r="BM166" s="195" t="s">
        <v>188</v>
      </c>
    </row>
    <row r="167" spans="1:65" s="2" customFormat="1" ht="24.15" customHeight="1">
      <c r="A167" s="34"/>
      <c r="B167" s="35"/>
      <c r="C167" s="183" t="s">
        <v>137</v>
      </c>
      <c r="D167" s="183" t="s">
        <v>128</v>
      </c>
      <c r="E167" s="184" t="s">
        <v>189</v>
      </c>
      <c r="F167" s="185" t="s">
        <v>190</v>
      </c>
      <c r="G167" s="186" t="s">
        <v>165</v>
      </c>
      <c r="H167" s="187">
        <v>0.036</v>
      </c>
      <c r="I167" s="188"/>
      <c r="J167" s="189">
        <f>ROUND(I167*H167,2)</f>
        <v>0</v>
      </c>
      <c r="K167" s="190"/>
      <c r="L167" s="39"/>
      <c r="M167" s="191" t="s">
        <v>1</v>
      </c>
      <c r="N167" s="192" t="s">
        <v>39</v>
      </c>
      <c r="O167" s="71"/>
      <c r="P167" s="193">
        <f>O167*H167</f>
        <v>0</v>
      </c>
      <c r="Q167" s="193">
        <v>0</v>
      </c>
      <c r="R167" s="193">
        <f>Q167*H167</f>
        <v>0</v>
      </c>
      <c r="S167" s="193">
        <v>0</v>
      </c>
      <c r="T167" s="19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5" t="s">
        <v>132</v>
      </c>
      <c r="AT167" s="195" t="s">
        <v>128</v>
      </c>
      <c r="AU167" s="195" t="s">
        <v>133</v>
      </c>
      <c r="AY167" s="17" t="s">
        <v>125</v>
      </c>
      <c r="BE167" s="196">
        <f>IF(N167="základní",J167,0)</f>
        <v>0</v>
      </c>
      <c r="BF167" s="196">
        <f>IF(N167="snížená",J167,0)</f>
        <v>0</v>
      </c>
      <c r="BG167" s="196">
        <f>IF(N167="zákl. přenesená",J167,0)</f>
        <v>0</v>
      </c>
      <c r="BH167" s="196">
        <f>IF(N167="sníž. přenesená",J167,0)</f>
        <v>0</v>
      </c>
      <c r="BI167" s="196">
        <f>IF(N167="nulová",J167,0)</f>
        <v>0</v>
      </c>
      <c r="BJ167" s="17" t="s">
        <v>133</v>
      </c>
      <c r="BK167" s="196">
        <f>ROUND(I167*H167,2)</f>
        <v>0</v>
      </c>
      <c r="BL167" s="17" t="s">
        <v>132</v>
      </c>
      <c r="BM167" s="195" t="s">
        <v>191</v>
      </c>
    </row>
    <row r="168" spans="2:63" s="12" customFormat="1" ht="25.95" customHeight="1">
      <c r="B168" s="167"/>
      <c r="C168" s="168"/>
      <c r="D168" s="169" t="s">
        <v>72</v>
      </c>
      <c r="E168" s="170" t="s">
        <v>192</v>
      </c>
      <c r="F168" s="170" t="s">
        <v>193</v>
      </c>
      <c r="G168" s="168"/>
      <c r="H168" s="168"/>
      <c r="I168" s="171"/>
      <c r="J168" s="172">
        <f>BK168</f>
        <v>0</v>
      </c>
      <c r="K168" s="168"/>
      <c r="L168" s="173"/>
      <c r="M168" s="174"/>
      <c r="N168" s="175"/>
      <c r="O168" s="175"/>
      <c r="P168" s="176">
        <f>P169+P171+P173+P210+P218+P227+P248+P266+P279+P289</f>
        <v>0</v>
      </c>
      <c r="Q168" s="175"/>
      <c r="R168" s="176">
        <f>R169+R171+R173+R210+R218+R227+R248+R266+R279+R289</f>
        <v>0.30625601</v>
      </c>
      <c r="S168" s="175"/>
      <c r="T168" s="177">
        <f>T169+T171+T173+T210+T218+T227+T248+T266+T279+T289</f>
        <v>0.9832150000000001</v>
      </c>
      <c r="AR168" s="178" t="s">
        <v>133</v>
      </c>
      <c r="AT168" s="179" t="s">
        <v>72</v>
      </c>
      <c r="AU168" s="179" t="s">
        <v>73</v>
      </c>
      <c r="AY168" s="178" t="s">
        <v>125</v>
      </c>
      <c r="BK168" s="180">
        <f>BK169+BK171+BK173+BK210+BK218+BK227+BK248+BK266+BK279+BK289</f>
        <v>0</v>
      </c>
    </row>
    <row r="169" spans="2:63" s="12" customFormat="1" ht="22.95" customHeight="1">
      <c r="B169" s="167"/>
      <c r="C169" s="168"/>
      <c r="D169" s="169" t="s">
        <v>72</v>
      </c>
      <c r="E169" s="181" t="s">
        <v>194</v>
      </c>
      <c r="F169" s="181" t="s">
        <v>195</v>
      </c>
      <c r="G169" s="168"/>
      <c r="H169" s="168"/>
      <c r="I169" s="171"/>
      <c r="J169" s="182">
        <f>BK169</f>
        <v>0</v>
      </c>
      <c r="K169" s="168"/>
      <c r="L169" s="173"/>
      <c r="M169" s="174"/>
      <c r="N169" s="175"/>
      <c r="O169" s="175"/>
      <c r="P169" s="176">
        <f>P170</f>
        <v>0</v>
      </c>
      <c r="Q169" s="175"/>
      <c r="R169" s="176">
        <f>R170</f>
        <v>0</v>
      </c>
      <c r="S169" s="175"/>
      <c r="T169" s="177">
        <f>T170</f>
        <v>0</v>
      </c>
      <c r="AR169" s="178" t="s">
        <v>133</v>
      </c>
      <c r="AT169" s="179" t="s">
        <v>72</v>
      </c>
      <c r="AU169" s="179" t="s">
        <v>81</v>
      </c>
      <c r="AY169" s="178" t="s">
        <v>125</v>
      </c>
      <c r="BK169" s="180">
        <f>BK170</f>
        <v>0</v>
      </c>
    </row>
    <row r="170" spans="1:65" s="2" customFormat="1" ht="16.5" customHeight="1">
      <c r="A170" s="34"/>
      <c r="B170" s="35"/>
      <c r="C170" s="183" t="s">
        <v>196</v>
      </c>
      <c r="D170" s="183" t="s">
        <v>128</v>
      </c>
      <c r="E170" s="184" t="s">
        <v>197</v>
      </c>
      <c r="F170" s="185" t="s">
        <v>198</v>
      </c>
      <c r="G170" s="186" t="s">
        <v>131</v>
      </c>
      <c r="H170" s="187">
        <v>1</v>
      </c>
      <c r="I170" s="188"/>
      <c r="J170" s="189">
        <f>ROUND(I170*H170,2)</f>
        <v>0</v>
      </c>
      <c r="K170" s="190"/>
      <c r="L170" s="39"/>
      <c r="M170" s="191" t="s">
        <v>1</v>
      </c>
      <c r="N170" s="192" t="s">
        <v>39</v>
      </c>
      <c r="O170" s="71"/>
      <c r="P170" s="193">
        <f>O170*H170</f>
        <v>0</v>
      </c>
      <c r="Q170" s="193">
        <v>0</v>
      </c>
      <c r="R170" s="193">
        <f>Q170*H170</f>
        <v>0</v>
      </c>
      <c r="S170" s="193">
        <v>0</v>
      </c>
      <c r="T170" s="19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5" t="s">
        <v>199</v>
      </c>
      <c r="AT170" s="195" t="s">
        <v>128</v>
      </c>
      <c r="AU170" s="195" t="s">
        <v>133</v>
      </c>
      <c r="AY170" s="17" t="s">
        <v>125</v>
      </c>
      <c r="BE170" s="196">
        <f>IF(N170="základní",J170,0)</f>
        <v>0</v>
      </c>
      <c r="BF170" s="196">
        <f>IF(N170="snížená",J170,0)</f>
        <v>0</v>
      </c>
      <c r="BG170" s="196">
        <f>IF(N170="zákl. přenesená",J170,0)</f>
        <v>0</v>
      </c>
      <c r="BH170" s="196">
        <f>IF(N170="sníž. přenesená",J170,0)</f>
        <v>0</v>
      </c>
      <c r="BI170" s="196">
        <f>IF(N170="nulová",J170,0)</f>
        <v>0</v>
      </c>
      <c r="BJ170" s="17" t="s">
        <v>133</v>
      </c>
      <c r="BK170" s="196">
        <f>ROUND(I170*H170,2)</f>
        <v>0</v>
      </c>
      <c r="BL170" s="17" t="s">
        <v>199</v>
      </c>
      <c r="BM170" s="195" t="s">
        <v>200</v>
      </c>
    </row>
    <row r="171" spans="2:63" s="12" customFormat="1" ht="22.95" customHeight="1">
      <c r="B171" s="167"/>
      <c r="C171" s="168"/>
      <c r="D171" s="169" t="s">
        <v>72</v>
      </c>
      <c r="E171" s="181" t="s">
        <v>201</v>
      </c>
      <c r="F171" s="181" t="s">
        <v>202</v>
      </c>
      <c r="G171" s="168"/>
      <c r="H171" s="168"/>
      <c r="I171" s="171"/>
      <c r="J171" s="182">
        <f>BK171</f>
        <v>0</v>
      </c>
      <c r="K171" s="168"/>
      <c r="L171" s="173"/>
      <c r="M171" s="174"/>
      <c r="N171" s="175"/>
      <c r="O171" s="175"/>
      <c r="P171" s="176">
        <f>P172</f>
        <v>0</v>
      </c>
      <c r="Q171" s="175"/>
      <c r="R171" s="176">
        <f>R172</f>
        <v>0</v>
      </c>
      <c r="S171" s="175"/>
      <c r="T171" s="177">
        <f>T172</f>
        <v>0</v>
      </c>
      <c r="AR171" s="178" t="s">
        <v>133</v>
      </c>
      <c r="AT171" s="179" t="s">
        <v>72</v>
      </c>
      <c r="AU171" s="179" t="s">
        <v>81</v>
      </c>
      <c r="AY171" s="178" t="s">
        <v>125</v>
      </c>
      <c r="BK171" s="180">
        <f>BK172</f>
        <v>0</v>
      </c>
    </row>
    <row r="172" spans="1:65" s="2" customFormat="1" ht="24.15" customHeight="1">
      <c r="A172" s="34"/>
      <c r="B172" s="35"/>
      <c r="C172" s="183" t="s">
        <v>8</v>
      </c>
      <c r="D172" s="183" t="s">
        <v>128</v>
      </c>
      <c r="E172" s="184" t="s">
        <v>203</v>
      </c>
      <c r="F172" s="185" t="s">
        <v>204</v>
      </c>
      <c r="G172" s="186" t="s">
        <v>131</v>
      </c>
      <c r="H172" s="187">
        <v>2</v>
      </c>
      <c r="I172" s="188"/>
      <c r="J172" s="189">
        <f>ROUND(I172*H172,2)</f>
        <v>0</v>
      </c>
      <c r="K172" s="190"/>
      <c r="L172" s="39"/>
      <c r="M172" s="191" t="s">
        <v>1</v>
      </c>
      <c r="N172" s="192" t="s">
        <v>39</v>
      </c>
      <c r="O172" s="71"/>
      <c r="P172" s="193">
        <f>O172*H172</f>
        <v>0</v>
      </c>
      <c r="Q172" s="193">
        <v>0</v>
      </c>
      <c r="R172" s="193">
        <f>Q172*H172</f>
        <v>0</v>
      </c>
      <c r="S172" s="193">
        <v>0</v>
      </c>
      <c r="T172" s="19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5" t="s">
        <v>199</v>
      </c>
      <c r="AT172" s="195" t="s">
        <v>128</v>
      </c>
      <c r="AU172" s="195" t="s">
        <v>133</v>
      </c>
      <c r="AY172" s="17" t="s">
        <v>125</v>
      </c>
      <c r="BE172" s="196">
        <f>IF(N172="základní",J172,0)</f>
        <v>0</v>
      </c>
      <c r="BF172" s="196">
        <f>IF(N172="snížená",J172,0)</f>
        <v>0</v>
      </c>
      <c r="BG172" s="196">
        <f>IF(N172="zákl. přenesená",J172,0)</f>
        <v>0</v>
      </c>
      <c r="BH172" s="196">
        <f>IF(N172="sníž. přenesená",J172,0)</f>
        <v>0</v>
      </c>
      <c r="BI172" s="196">
        <f>IF(N172="nulová",J172,0)</f>
        <v>0</v>
      </c>
      <c r="BJ172" s="17" t="s">
        <v>133</v>
      </c>
      <c r="BK172" s="196">
        <f>ROUND(I172*H172,2)</f>
        <v>0</v>
      </c>
      <c r="BL172" s="17" t="s">
        <v>199</v>
      </c>
      <c r="BM172" s="195" t="s">
        <v>205</v>
      </c>
    </row>
    <row r="173" spans="2:63" s="12" customFormat="1" ht="22.95" customHeight="1">
      <c r="B173" s="167"/>
      <c r="C173" s="168"/>
      <c r="D173" s="169" t="s">
        <v>72</v>
      </c>
      <c r="E173" s="181" t="s">
        <v>206</v>
      </c>
      <c r="F173" s="181" t="s">
        <v>207</v>
      </c>
      <c r="G173" s="168"/>
      <c r="H173" s="168"/>
      <c r="I173" s="171"/>
      <c r="J173" s="182">
        <f>BK173</f>
        <v>0</v>
      </c>
      <c r="K173" s="168"/>
      <c r="L173" s="173"/>
      <c r="M173" s="174"/>
      <c r="N173" s="175"/>
      <c r="O173" s="175"/>
      <c r="P173" s="176">
        <f>SUM(P174:P209)</f>
        <v>0</v>
      </c>
      <c r="Q173" s="175"/>
      <c r="R173" s="176">
        <f>SUM(R174:R209)</f>
        <v>0.029819999999999996</v>
      </c>
      <c r="S173" s="175"/>
      <c r="T173" s="177">
        <f>SUM(T174:T209)</f>
        <v>0.11526</v>
      </c>
      <c r="AR173" s="178" t="s">
        <v>133</v>
      </c>
      <c r="AT173" s="179" t="s">
        <v>72</v>
      </c>
      <c r="AU173" s="179" t="s">
        <v>81</v>
      </c>
      <c r="AY173" s="178" t="s">
        <v>125</v>
      </c>
      <c r="BK173" s="180">
        <f>SUM(BK174:BK209)</f>
        <v>0</v>
      </c>
    </row>
    <row r="174" spans="1:65" s="2" customFormat="1" ht="16.5" customHeight="1">
      <c r="A174" s="34"/>
      <c r="B174" s="35"/>
      <c r="C174" s="183" t="s">
        <v>208</v>
      </c>
      <c r="D174" s="183" t="s">
        <v>128</v>
      </c>
      <c r="E174" s="184" t="s">
        <v>209</v>
      </c>
      <c r="F174" s="185" t="s">
        <v>210</v>
      </c>
      <c r="G174" s="186" t="s">
        <v>211</v>
      </c>
      <c r="H174" s="187">
        <v>1</v>
      </c>
      <c r="I174" s="188"/>
      <c r="J174" s="189">
        <f aca="true" t="shared" si="0" ref="J174:J183">ROUND(I174*H174,2)</f>
        <v>0</v>
      </c>
      <c r="K174" s="190"/>
      <c r="L174" s="39"/>
      <c r="M174" s="191" t="s">
        <v>1</v>
      </c>
      <c r="N174" s="192" t="s">
        <v>39</v>
      </c>
      <c r="O174" s="71"/>
      <c r="P174" s="193">
        <f aca="true" t="shared" si="1" ref="P174:P183">O174*H174</f>
        <v>0</v>
      </c>
      <c r="Q174" s="193">
        <v>0</v>
      </c>
      <c r="R174" s="193">
        <f aca="true" t="shared" si="2" ref="R174:R183">Q174*H174</f>
        <v>0</v>
      </c>
      <c r="S174" s="193">
        <v>0.0342</v>
      </c>
      <c r="T174" s="194">
        <f aca="true" t="shared" si="3" ref="T174:T183">S174*H174</f>
        <v>0.0342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5" t="s">
        <v>199</v>
      </c>
      <c r="AT174" s="195" t="s">
        <v>128</v>
      </c>
      <c r="AU174" s="195" t="s">
        <v>133</v>
      </c>
      <c r="AY174" s="17" t="s">
        <v>125</v>
      </c>
      <c r="BE174" s="196">
        <f aca="true" t="shared" si="4" ref="BE174:BE183">IF(N174="základní",J174,0)</f>
        <v>0</v>
      </c>
      <c r="BF174" s="196">
        <f aca="true" t="shared" si="5" ref="BF174:BF183">IF(N174="snížená",J174,0)</f>
        <v>0</v>
      </c>
      <c r="BG174" s="196">
        <f aca="true" t="shared" si="6" ref="BG174:BG183">IF(N174="zákl. přenesená",J174,0)</f>
        <v>0</v>
      </c>
      <c r="BH174" s="196">
        <f aca="true" t="shared" si="7" ref="BH174:BH183">IF(N174="sníž. přenesená",J174,0)</f>
        <v>0</v>
      </c>
      <c r="BI174" s="196">
        <f aca="true" t="shared" si="8" ref="BI174:BI183">IF(N174="nulová",J174,0)</f>
        <v>0</v>
      </c>
      <c r="BJ174" s="17" t="s">
        <v>133</v>
      </c>
      <c r="BK174" s="196">
        <f aca="true" t="shared" si="9" ref="BK174:BK183">ROUND(I174*H174,2)</f>
        <v>0</v>
      </c>
      <c r="BL174" s="17" t="s">
        <v>199</v>
      </c>
      <c r="BM174" s="195" t="s">
        <v>212</v>
      </c>
    </row>
    <row r="175" spans="1:65" s="2" customFormat="1" ht="16.5" customHeight="1">
      <c r="A175" s="34"/>
      <c r="B175" s="35"/>
      <c r="C175" s="183" t="s">
        <v>213</v>
      </c>
      <c r="D175" s="183" t="s">
        <v>128</v>
      </c>
      <c r="E175" s="184" t="s">
        <v>214</v>
      </c>
      <c r="F175" s="185" t="s">
        <v>215</v>
      </c>
      <c r="G175" s="186" t="s">
        <v>131</v>
      </c>
      <c r="H175" s="187">
        <v>1</v>
      </c>
      <c r="I175" s="188"/>
      <c r="J175" s="189">
        <f t="shared" si="0"/>
        <v>0</v>
      </c>
      <c r="K175" s="190"/>
      <c r="L175" s="39"/>
      <c r="M175" s="191" t="s">
        <v>1</v>
      </c>
      <c r="N175" s="192" t="s">
        <v>39</v>
      </c>
      <c r="O175" s="71"/>
      <c r="P175" s="193">
        <f t="shared" si="1"/>
        <v>0</v>
      </c>
      <c r="Q175" s="193">
        <v>0</v>
      </c>
      <c r="R175" s="193">
        <f t="shared" si="2"/>
        <v>0</v>
      </c>
      <c r="S175" s="193">
        <v>0</v>
      </c>
      <c r="T175" s="194">
        <f t="shared" si="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5" t="s">
        <v>199</v>
      </c>
      <c r="AT175" s="195" t="s">
        <v>128</v>
      </c>
      <c r="AU175" s="195" t="s">
        <v>133</v>
      </c>
      <c r="AY175" s="17" t="s">
        <v>125</v>
      </c>
      <c r="BE175" s="196">
        <f t="shared" si="4"/>
        <v>0</v>
      </c>
      <c r="BF175" s="196">
        <f t="shared" si="5"/>
        <v>0</v>
      </c>
      <c r="BG175" s="196">
        <f t="shared" si="6"/>
        <v>0</v>
      </c>
      <c r="BH175" s="196">
        <f t="shared" si="7"/>
        <v>0</v>
      </c>
      <c r="BI175" s="196">
        <f t="shared" si="8"/>
        <v>0</v>
      </c>
      <c r="BJ175" s="17" t="s">
        <v>133</v>
      </c>
      <c r="BK175" s="196">
        <f t="shared" si="9"/>
        <v>0</v>
      </c>
      <c r="BL175" s="17" t="s">
        <v>199</v>
      </c>
      <c r="BM175" s="195" t="s">
        <v>216</v>
      </c>
    </row>
    <row r="176" spans="1:65" s="2" customFormat="1" ht="16.5" customHeight="1">
      <c r="A176" s="34"/>
      <c r="B176" s="35"/>
      <c r="C176" s="230" t="s">
        <v>217</v>
      </c>
      <c r="D176" s="230" t="s">
        <v>218</v>
      </c>
      <c r="E176" s="231" t="s">
        <v>219</v>
      </c>
      <c r="F176" s="232" t="s">
        <v>220</v>
      </c>
      <c r="G176" s="233" t="s">
        <v>131</v>
      </c>
      <c r="H176" s="234">
        <v>1</v>
      </c>
      <c r="I176" s="235"/>
      <c r="J176" s="236">
        <f t="shared" si="0"/>
        <v>0</v>
      </c>
      <c r="K176" s="237"/>
      <c r="L176" s="238"/>
      <c r="M176" s="239" t="s">
        <v>1</v>
      </c>
      <c r="N176" s="240" t="s">
        <v>39</v>
      </c>
      <c r="O176" s="71"/>
      <c r="P176" s="193">
        <f t="shared" si="1"/>
        <v>0</v>
      </c>
      <c r="Q176" s="193">
        <v>0.00125</v>
      </c>
      <c r="R176" s="193">
        <f t="shared" si="2"/>
        <v>0.00125</v>
      </c>
      <c r="S176" s="193">
        <v>0</v>
      </c>
      <c r="T176" s="194">
        <f t="shared" si="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5" t="s">
        <v>221</v>
      </c>
      <c r="AT176" s="195" t="s">
        <v>218</v>
      </c>
      <c r="AU176" s="195" t="s">
        <v>133</v>
      </c>
      <c r="AY176" s="17" t="s">
        <v>125</v>
      </c>
      <c r="BE176" s="196">
        <f t="shared" si="4"/>
        <v>0</v>
      </c>
      <c r="BF176" s="196">
        <f t="shared" si="5"/>
        <v>0</v>
      </c>
      <c r="BG176" s="196">
        <f t="shared" si="6"/>
        <v>0</v>
      </c>
      <c r="BH176" s="196">
        <f t="shared" si="7"/>
        <v>0</v>
      </c>
      <c r="BI176" s="196">
        <f t="shared" si="8"/>
        <v>0</v>
      </c>
      <c r="BJ176" s="17" t="s">
        <v>133</v>
      </c>
      <c r="BK176" s="196">
        <f t="shared" si="9"/>
        <v>0</v>
      </c>
      <c r="BL176" s="17" t="s">
        <v>199</v>
      </c>
      <c r="BM176" s="195" t="s">
        <v>222</v>
      </c>
    </row>
    <row r="177" spans="1:65" s="2" customFormat="1" ht="21.75" customHeight="1">
      <c r="A177" s="34"/>
      <c r="B177" s="35"/>
      <c r="C177" s="183" t="s">
        <v>199</v>
      </c>
      <c r="D177" s="183" t="s">
        <v>128</v>
      </c>
      <c r="E177" s="184" t="s">
        <v>223</v>
      </c>
      <c r="F177" s="185" t="s">
        <v>224</v>
      </c>
      <c r="G177" s="186" t="s">
        <v>131</v>
      </c>
      <c r="H177" s="187">
        <v>1</v>
      </c>
      <c r="I177" s="188"/>
      <c r="J177" s="189">
        <f t="shared" si="0"/>
        <v>0</v>
      </c>
      <c r="K177" s="190"/>
      <c r="L177" s="39"/>
      <c r="M177" s="191" t="s">
        <v>1</v>
      </c>
      <c r="N177" s="192" t="s">
        <v>39</v>
      </c>
      <c r="O177" s="71"/>
      <c r="P177" s="193">
        <f t="shared" si="1"/>
        <v>0</v>
      </c>
      <c r="Q177" s="193">
        <v>0.00119</v>
      </c>
      <c r="R177" s="193">
        <f t="shared" si="2"/>
        <v>0.00119</v>
      </c>
      <c r="S177" s="193">
        <v>0</v>
      </c>
      <c r="T177" s="194">
        <f t="shared" si="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5" t="s">
        <v>199</v>
      </c>
      <c r="AT177" s="195" t="s">
        <v>128</v>
      </c>
      <c r="AU177" s="195" t="s">
        <v>133</v>
      </c>
      <c r="AY177" s="17" t="s">
        <v>125</v>
      </c>
      <c r="BE177" s="196">
        <f t="shared" si="4"/>
        <v>0</v>
      </c>
      <c r="BF177" s="196">
        <f t="shared" si="5"/>
        <v>0</v>
      </c>
      <c r="BG177" s="196">
        <f t="shared" si="6"/>
        <v>0</v>
      </c>
      <c r="BH177" s="196">
        <f t="shared" si="7"/>
        <v>0</v>
      </c>
      <c r="BI177" s="196">
        <f t="shared" si="8"/>
        <v>0</v>
      </c>
      <c r="BJ177" s="17" t="s">
        <v>133</v>
      </c>
      <c r="BK177" s="196">
        <f t="shared" si="9"/>
        <v>0</v>
      </c>
      <c r="BL177" s="17" t="s">
        <v>199</v>
      </c>
      <c r="BM177" s="195" t="s">
        <v>225</v>
      </c>
    </row>
    <row r="178" spans="1:65" s="2" customFormat="1" ht="24.15" customHeight="1">
      <c r="A178" s="34"/>
      <c r="B178" s="35"/>
      <c r="C178" s="230" t="s">
        <v>226</v>
      </c>
      <c r="D178" s="230" t="s">
        <v>218</v>
      </c>
      <c r="E178" s="231" t="s">
        <v>227</v>
      </c>
      <c r="F178" s="232" t="s">
        <v>228</v>
      </c>
      <c r="G178" s="233" t="s">
        <v>131</v>
      </c>
      <c r="H178" s="234">
        <v>1</v>
      </c>
      <c r="I178" s="235"/>
      <c r="J178" s="236">
        <f t="shared" si="0"/>
        <v>0</v>
      </c>
      <c r="K178" s="237"/>
      <c r="L178" s="238"/>
      <c r="M178" s="239" t="s">
        <v>1</v>
      </c>
      <c r="N178" s="240" t="s">
        <v>39</v>
      </c>
      <c r="O178" s="71"/>
      <c r="P178" s="193">
        <f t="shared" si="1"/>
        <v>0</v>
      </c>
      <c r="Q178" s="193">
        <v>0.0145</v>
      </c>
      <c r="R178" s="193">
        <f t="shared" si="2"/>
        <v>0.0145</v>
      </c>
      <c r="S178" s="193">
        <v>0</v>
      </c>
      <c r="T178" s="194">
        <f t="shared" si="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5" t="s">
        <v>221</v>
      </c>
      <c r="AT178" s="195" t="s">
        <v>218</v>
      </c>
      <c r="AU178" s="195" t="s">
        <v>133</v>
      </c>
      <c r="AY178" s="17" t="s">
        <v>125</v>
      </c>
      <c r="BE178" s="196">
        <f t="shared" si="4"/>
        <v>0</v>
      </c>
      <c r="BF178" s="196">
        <f t="shared" si="5"/>
        <v>0</v>
      </c>
      <c r="BG178" s="196">
        <f t="shared" si="6"/>
        <v>0</v>
      </c>
      <c r="BH178" s="196">
        <f t="shared" si="7"/>
        <v>0</v>
      </c>
      <c r="BI178" s="196">
        <f t="shared" si="8"/>
        <v>0</v>
      </c>
      <c r="BJ178" s="17" t="s">
        <v>133</v>
      </c>
      <c r="BK178" s="196">
        <f t="shared" si="9"/>
        <v>0</v>
      </c>
      <c r="BL178" s="17" t="s">
        <v>199</v>
      </c>
      <c r="BM178" s="195" t="s">
        <v>229</v>
      </c>
    </row>
    <row r="179" spans="1:65" s="2" customFormat="1" ht="24.15" customHeight="1">
      <c r="A179" s="34"/>
      <c r="B179" s="35"/>
      <c r="C179" s="183" t="s">
        <v>230</v>
      </c>
      <c r="D179" s="183" t="s">
        <v>128</v>
      </c>
      <c r="E179" s="184" t="s">
        <v>231</v>
      </c>
      <c r="F179" s="185" t="s">
        <v>232</v>
      </c>
      <c r="G179" s="186" t="s">
        <v>211</v>
      </c>
      <c r="H179" s="187">
        <v>1</v>
      </c>
      <c r="I179" s="188"/>
      <c r="J179" s="189">
        <f t="shared" si="0"/>
        <v>0</v>
      </c>
      <c r="K179" s="190"/>
      <c r="L179" s="39"/>
      <c r="M179" s="191" t="s">
        <v>1</v>
      </c>
      <c r="N179" s="192" t="s">
        <v>39</v>
      </c>
      <c r="O179" s="71"/>
      <c r="P179" s="193">
        <f t="shared" si="1"/>
        <v>0</v>
      </c>
      <c r="Q179" s="193">
        <v>0</v>
      </c>
      <c r="R179" s="193">
        <f t="shared" si="2"/>
        <v>0</v>
      </c>
      <c r="S179" s="193">
        <v>0.0092</v>
      </c>
      <c r="T179" s="194">
        <f t="shared" si="3"/>
        <v>0.0092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5" t="s">
        <v>199</v>
      </c>
      <c r="AT179" s="195" t="s">
        <v>128</v>
      </c>
      <c r="AU179" s="195" t="s">
        <v>133</v>
      </c>
      <c r="AY179" s="17" t="s">
        <v>125</v>
      </c>
      <c r="BE179" s="196">
        <f t="shared" si="4"/>
        <v>0</v>
      </c>
      <c r="BF179" s="196">
        <f t="shared" si="5"/>
        <v>0</v>
      </c>
      <c r="BG179" s="196">
        <f t="shared" si="6"/>
        <v>0</v>
      </c>
      <c r="BH179" s="196">
        <f t="shared" si="7"/>
        <v>0</v>
      </c>
      <c r="BI179" s="196">
        <f t="shared" si="8"/>
        <v>0</v>
      </c>
      <c r="BJ179" s="17" t="s">
        <v>133</v>
      </c>
      <c r="BK179" s="196">
        <f t="shared" si="9"/>
        <v>0</v>
      </c>
      <c r="BL179" s="17" t="s">
        <v>199</v>
      </c>
      <c r="BM179" s="195" t="s">
        <v>233</v>
      </c>
    </row>
    <row r="180" spans="1:65" s="2" customFormat="1" ht="33" customHeight="1">
      <c r="A180" s="34"/>
      <c r="B180" s="35"/>
      <c r="C180" s="183" t="s">
        <v>78</v>
      </c>
      <c r="D180" s="183" t="s">
        <v>128</v>
      </c>
      <c r="E180" s="184" t="s">
        <v>234</v>
      </c>
      <c r="F180" s="185" t="s">
        <v>235</v>
      </c>
      <c r="G180" s="186" t="s">
        <v>211</v>
      </c>
      <c r="H180" s="187">
        <v>1</v>
      </c>
      <c r="I180" s="188"/>
      <c r="J180" s="189">
        <f t="shared" si="0"/>
        <v>0</v>
      </c>
      <c r="K180" s="190"/>
      <c r="L180" s="39"/>
      <c r="M180" s="191" t="s">
        <v>1</v>
      </c>
      <c r="N180" s="192" t="s">
        <v>39</v>
      </c>
      <c r="O180" s="71"/>
      <c r="P180" s="193">
        <f t="shared" si="1"/>
        <v>0</v>
      </c>
      <c r="Q180" s="193">
        <v>0.00493</v>
      </c>
      <c r="R180" s="193">
        <f t="shared" si="2"/>
        <v>0.00493</v>
      </c>
      <c r="S180" s="193">
        <v>0</v>
      </c>
      <c r="T180" s="194">
        <f t="shared" si="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5" t="s">
        <v>199</v>
      </c>
      <c r="AT180" s="195" t="s">
        <v>128</v>
      </c>
      <c r="AU180" s="195" t="s">
        <v>133</v>
      </c>
      <c r="AY180" s="17" t="s">
        <v>125</v>
      </c>
      <c r="BE180" s="196">
        <f t="shared" si="4"/>
        <v>0</v>
      </c>
      <c r="BF180" s="196">
        <f t="shared" si="5"/>
        <v>0</v>
      </c>
      <c r="BG180" s="196">
        <f t="shared" si="6"/>
        <v>0</v>
      </c>
      <c r="BH180" s="196">
        <f t="shared" si="7"/>
        <v>0</v>
      </c>
      <c r="BI180" s="196">
        <f t="shared" si="8"/>
        <v>0</v>
      </c>
      <c r="BJ180" s="17" t="s">
        <v>133</v>
      </c>
      <c r="BK180" s="196">
        <f t="shared" si="9"/>
        <v>0</v>
      </c>
      <c r="BL180" s="17" t="s">
        <v>199</v>
      </c>
      <c r="BM180" s="195" t="s">
        <v>236</v>
      </c>
    </row>
    <row r="181" spans="1:65" s="2" customFormat="1" ht="16.5" customHeight="1">
      <c r="A181" s="34"/>
      <c r="B181" s="35"/>
      <c r="C181" s="183" t="s">
        <v>237</v>
      </c>
      <c r="D181" s="183" t="s">
        <v>128</v>
      </c>
      <c r="E181" s="184" t="s">
        <v>238</v>
      </c>
      <c r="F181" s="185" t="s">
        <v>239</v>
      </c>
      <c r="G181" s="186" t="s">
        <v>211</v>
      </c>
      <c r="H181" s="187">
        <v>1</v>
      </c>
      <c r="I181" s="188"/>
      <c r="J181" s="189">
        <f t="shared" si="0"/>
        <v>0</v>
      </c>
      <c r="K181" s="190"/>
      <c r="L181" s="39"/>
      <c r="M181" s="191" t="s">
        <v>1</v>
      </c>
      <c r="N181" s="192" t="s">
        <v>39</v>
      </c>
      <c r="O181" s="71"/>
      <c r="P181" s="193">
        <f t="shared" si="1"/>
        <v>0</v>
      </c>
      <c r="Q181" s="193">
        <v>0</v>
      </c>
      <c r="R181" s="193">
        <f t="shared" si="2"/>
        <v>0</v>
      </c>
      <c r="S181" s="193">
        <v>0.067</v>
      </c>
      <c r="T181" s="194">
        <f t="shared" si="3"/>
        <v>0.067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5" t="s">
        <v>199</v>
      </c>
      <c r="AT181" s="195" t="s">
        <v>128</v>
      </c>
      <c r="AU181" s="195" t="s">
        <v>133</v>
      </c>
      <c r="AY181" s="17" t="s">
        <v>125</v>
      </c>
      <c r="BE181" s="196">
        <f t="shared" si="4"/>
        <v>0</v>
      </c>
      <c r="BF181" s="196">
        <f t="shared" si="5"/>
        <v>0</v>
      </c>
      <c r="BG181" s="196">
        <f t="shared" si="6"/>
        <v>0</v>
      </c>
      <c r="BH181" s="196">
        <f t="shared" si="7"/>
        <v>0</v>
      </c>
      <c r="BI181" s="196">
        <f t="shared" si="8"/>
        <v>0</v>
      </c>
      <c r="BJ181" s="17" t="s">
        <v>133</v>
      </c>
      <c r="BK181" s="196">
        <f t="shared" si="9"/>
        <v>0</v>
      </c>
      <c r="BL181" s="17" t="s">
        <v>199</v>
      </c>
      <c r="BM181" s="195" t="s">
        <v>240</v>
      </c>
    </row>
    <row r="182" spans="1:65" s="2" customFormat="1" ht="24.15" customHeight="1">
      <c r="A182" s="34"/>
      <c r="B182" s="35"/>
      <c r="C182" s="183" t="s">
        <v>7</v>
      </c>
      <c r="D182" s="183" t="s">
        <v>128</v>
      </c>
      <c r="E182" s="184" t="s">
        <v>241</v>
      </c>
      <c r="F182" s="185" t="s">
        <v>242</v>
      </c>
      <c r="G182" s="186" t="s">
        <v>131</v>
      </c>
      <c r="H182" s="187">
        <v>1</v>
      </c>
      <c r="I182" s="188"/>
      <c r="J182" s="189">
        <f t="shared" si="0"/>
        <v>0</v>
      </c>
      <c r="K182" s="190"/>
      <c r="L182" s="39"/>
      <c r="M182" s="191" t="s">
        <v>1</v>
      </c>
      <c r="N182" s="192" t="s">
        <v>39</v>
      </c>
      <c r="O182" s="71"/>
      <c r="P182" s="193">
        <f t="shared" si="1"/>
        <v>0</v>
      </c>
      <c r="Q182" s="193">
        <v>0.00198</v>
      </c>
      <c r="R182" s="193">
        <f t="shared" si="2"/>
        <v>0.00198</v>
      </c>
      <c r="S182" s="193">
        <v>0</v>
      </c>
      <c r="T182" s="194">
        <f t="shared" si="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5" t="s">
        <v>199</v>
      </c>
      <c r="AT182" s="195" t="s">
        <v>128</v>
      </c>
      <c r="AU182" s="195" t="s">
        <v>133</v>
      </c>
      <c r="AY182" s="17" t="s">
        <v>125</v>
      </c>
      <c r="BE182" s="196">
        <f t="shared" si="4"/>
        <v>0</v>
      </c>
      <c r="BF182" s="196">
        <f t="shared" si="5"/>
        <v>0</v>
      </c>
      <c r="BG182" s="196">
        <f t="shared" si="6"/>
        <v>0</v>
      </c>
      <c r="BH182" s="196">
        <f t="shared" si="7"/>
        <v>0</v>
      </c>
      <c r="BI182" s="196">
        <f t="shared" si="8"/>
        <v>0</v>
      </c>
      <c r="BJ182" s="17" t="s">
        <v>133</v>
      </c>
      <c r="BK182" s="196">
        <f t="shared" si="9"/>
        <v>0</v>
      </c>
      <c r="BL182" s="17" t="s">
        <v>199</v>
      </c>
      <c r="BM182" s="195" t="s">
        <v>243</v>
      </c>
    </row>
    <row r="183" spans="1:65" s="2" customFormat="1" ht="16.5" customHeight="1">
      <c r="A183" s="34"/>
      <c r="B183" s="35"/>
      <c r="C183" s="183" t="s">
        <v>244</v>
      </c>
      <c r="D183" s="183" t="s">
        <v>128</v>
      </c>
      <c r="E183" s="184" t="s">
        <v>245</v>
      </c>
      <c r="F183" s="185" t="s">
        <v>246</v>
      </c>
      <c r="G183" s="186" t="s">
        <v>211</v>
      </c>
      <c r="H183" s="187">
        <v>1</v>
      </c>
      <c r="I183" s="188"/>
      <c r="J183" s="189">
        <f t="shared" si="0"/>
        <v>0</v>
      </c>
      <c r="K183" s="190"/>
      <c r="L183" s="39"/>
      <c r="M183" s="191" t="s">
        <v>1</v>
      </c>
      <c r="N183" s="192" t="s">
        <v>39</v>
      </c>
      <c r="O183" s="71"/>
      <c r="P183" s="193">
        <f t="shared" si="1"/>
        <v>0</v>
      </c>
      <c r="Q183" s="193">
        <v>0</v>
      </c>
      <c r="R183" s="193">
        <f t="shared" si="2"/>
        <v>0</v>
      </c>
      <c r="S183" s="193">
        <v>0.00156</v>
      </c>
      <c r="T183" s="194">
        <f t="shared" si="3"/>
        <v>0.00156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5" t="s">
        <v>199</v>
      </c>
      <c r="AT183" s="195" t="s">
        <v>128</v>
      </c>
      <c r="AU183" s="195" t="s">
        <v>133</v>
      </c>
      <c r="AY183" s="17" t="s">
        <v>125</v>
      </c>
      <c r="BE183" s="196">
        <f t="shared" si="4"/>
        <v>0</v>
      </c>
      <c r="BF183" s="196">
        <f t="shared" si="5"/>
        <v>0</v>
      </c>
      <c r="BG183" s="196">
        <f t="shared" si="6"/>
        <v>0</v>
      </c>
      <c r="BH183" s="196">
        <f t="shared" si="7"/>
        <v>0</v>
      </c>
      <c r="BI183" s="196">
        <f t="shared" si="8"/>
        <v>0</v>
      </c>
      <c r="BJ183" s="17" t="s">
        <v>133</v>
      </c>
      <c r="BK183" s="196">
        <f t="shared" si="9"/>
        <v>0</v>
      </c>
      <c r="BL183" s="17" t="s">
        <v>199</v>
      </c>
      <c r="BM183" s="195" t="s">
        <v>247</v>
      </c>
    </row>
    <row r="184" spans="2:51" s="13" customFormat="1" ht="12">
      <c r="B184" s="197"/>
      <c r="C184" s="198"/>
      <c r="D184" s="199" t="s">
        <v>135</v>
      </c>
      <c r="E184" s="200" t="s">
        <v>1</v>
      </c>
      <c r="F184" s="201" t="s">
        <v>248</v>
      </c>
      <c r="G184" s="198"/>
      <c r="H184" s="200" t="s">
        <v>1</v>
      </c>
      <c r="I184" s="202"/>
      <c r="J184" s="198"/>
      <c r="K184" s="198"/>
      <c r="L184" s="203"/>
      <c r="M184" s="204"/>
      <c r="N184" s="205"/>
      <c r="O184" s="205"/>
      <c r="P184" s="205"/>
      <c r="Q184" s="205"/>
      <c r="R184" s="205"/>
      <c r="S184" s="205"/>
      <c r="T184" s="206"/>
      <c r="AT184" s="207" t="s">
        <v>135</v>
      </c>
      <c r="AU184" s="207" t="s">
        <v>133</v>
      </c>
      <c r="AV184" s="13" t="s">
        <v>81</v>
      </c>
      <c r="AW184" s="13" t="s">
        <v>31</v>
      </c>
      <c r="AX184" s="13" t="s">
        <v>73</v>
      </c>
      <c r="AY184" s="207" t="s">
        <v>125</v>
      </c>
    </row>
    <row r="185" spans="2:51" s="14" customFormat="1" ht="12">
      <c r="B185" s="208"/>
      <c r="C185" s="209"/>
      <c r="D185" s="199" t="s">
        <v>135</v>
      </c>
      <c r="E185" s="210" t="s">
        <v>1</v>
      </c>
      <c r="F185" s="211" t="s">
        <v>81</v>
      </c>
      <c r="G185" s="209"/>
      <c r="H185" s="212">
        <v>1</v>
      </c>
      <c r="I185" s="213"/>
      <c r="J185" s="209"/>
      <c r="K185" s="209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135</v>
      </c>
      <c r="AU185" s="218" t="s">
        <v>133</v>
      </c>
      <c r="AV185" s="14" t="s">
        <v>133</v>
      </c>
      <c r="AW185" s="14" t="s">
        <v>31</v>
      </c>
      <c r="AX185" s="14" t="s">
        <v>81</v>
      </c>
      <c r="AY185" s="218" t="s">
        <v>125</v>
      </c>
    </row>
    <row r="186" spans="1:65" s="2" customFormat="1" ht="16.5" customHeight="1">
      <c r="A186" s="34"/>
      <c r="B186" s="35"/>
      <c r="C186" s="183" t="s">
        <v>249</v>
      </c>
      <c r="D186" s="183" t="s">
        <v>128</v>
      </c>
      <c r="E186" s="184" t="s">
        <v>250</v>
      </c>
      <c r="F186" s="185" t="s">
        <v>251</v>
      </c>
      <c r="G186" s="186" t="s">
        <v>211</v>
      </c>
      <c r="H186" s="187">
        <v>1</v>
      </c>
      <c r="I186" s="188"/>
      <c r="J186" s="189">
        <f>ROUND(I186*H186,2)</f>
        <v>0</v>
      </c>
      <c r="K186" s="190"/>
      <c r="L186" s="39"/>
      <c r="M186" s="191" t="s">
        <v>1</v>
      </c>
      <c r="N186" s="192" t="s">
        <v>39</v>
      </c>
      <c r="O186" s="71"/>
      <c r="P186" s="193">
        <f>O186*H186</f>
        <v>0</v>
      </c>
      <c r="Q186" s="193">
        <v>0</v>
      </c>
      <c r="R186" s="193">
        <f>Q186*H186</f>
        <v>0</v>
      </c>
      <c r="S186" s="193">
        <v>0.00086</v>
      </c>
      <c r="T186" s="194">
        <f>S186*H186</f>
        <v>0.00086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5" t="s">
        <v>199</v>
      </c>
      <c r="AT186" s="195" t="s">
        <v>128</v>
      </c>
      <c r="AU186" s="195" t="s">
        <v>133</v>
      </c>
      <c r="AY186" s="17" t="s">
        <v>125</v>
      </c>
      <c r="BE186" s="196">
        <f>IF(N186="základní",J186,0)</f>
        <v>0</v>
      </c>
      <c r="BF186" s="196">
        <f>IF(N186="snížená",J186,0)</f>
        <v>0</v>
      </c>
      <c r="BG186" s="196">
        <f>IF(N186="zákl. přenesená",J186,0)</f>
        <v>0</v>
      </c>
      <c r="BH186" s="196">
        <f>IF(N186="sníž. přenesená",J186,0)</f>
        <v>0</v>
      </c>
      <c r="BI186" s="196">
        <f>IF(N186="nulová",J186,0)</f>
        <v>0</v>
      </c>
      <c r="BJ186" s="17" t="s">
        <v>133</v>
      </c>
      <c r="BK186" s="196">
        <f>ROUND(I186*H186,2)</f>
        <v>0</v>
      </c>
      <c r="BL186" s="17" t="s">
        <v>199</v>
      </c>
      <c r="BM186" s="195" t="s">
        <v>252</v>
      </c>
    </row>
    <row r="187" spans="2:51" s="13" customFormat="1" ht="12">
      <c r="B187" s="197"/>
      <c r="C187" s="198"/>
      <c r="D187" s="199" t="s">
        <v>135</v>
      </c>
      <c r="E187" s="200" t="s">
        <v>1</v>
      </c>
      <c r="F187" s="201" t="s">
        <v>150</v>
      </c>
      <c r="G187" s="198"/>
      <c r="H187" s="200" t="s">
        <v>1</v>
      </c>
      <c r="I187" s="202"/>
      <c r="J187" s="198"/>
      <c r="K187" s="198"/>
      <c r="L187" s="203"/>
      <c r="M187" s="204"/>
      <c r="N187" s="205"/>
      <c r="O187" s="205"/>
      <c r="P187" s="205"/>
      <c r="Q187" s="205"/>
      <c r="R187" s="205"/>
      <c r="S187" s="205"/>
      <c r="T187" s="206"/>
      <c r="AT187" s="207" t="s">
        <v>135</v>
      </c>
      <c r="AU187" s="207" t="s">
        <v>133</v>
      </c>
      <c r="AV187" s="13" t="s">
        <v>81</v>
      </c>
      <c r="AW187" s="13" t="s">
        <v>31</v>
      </c>
      <c r="AX187" s="13" t="s">
        <v>73</v>
      </c>
      <c r="AY187" s="207" t="s">
        <v>125</v>
      </c>
    </row>
    <row r="188" spans="2:51" s="14" customFormat="1" ht="12">
      <c r="B188" s="208"/>
      <c r="C188" s="209"/>
      <c r="D188" s="199" t="s">
        <v>135</v>
      </c>
      <c r="E188" s="210" t="s">
        <v>1</v>
      </c>
      <c r="F188" s="211" t="s">
        <v>81</v>
      </c>
      <c r="G188" s="209"/>
      <c r="H188" s="212">
        <v>1</v>
      </c>
      <c r="I188" s="213"/>
      <c r="J188" s="209"/>
      <c r="K188" s="209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135</v>
      </c>
      <c r="AU188" s="218" t="s">
        <v>133</v>
      </c>
      <c r="AV188" s="14" t="s">
        <v>133</v>
      </c>
      <c r="AW188" s="14" t="s">
        <v>31</v>
      </c>
      <c r="AX188" s="14" t="s">
        <v>81</v>
      </c>
      <c r="AY188" s="218" t="s">
        <v>125</v>
      </c>
    </row>
    <row r="189" spans="1:65" s="2" customFormat="1" ht="24.15" customHeight="1">
      <c r="A189" s="34"/>
      <c r="B189" s="35"/>
      <c r="C189" s="183" t="s">
        <v>253</v>
      </c>
      <c r="D189" s="183" t="s">
        <v>128</v>
      </c>
      <c r="E189" s="184" t="s">
        <v>254</v>
      </c>
      <c r="F189" s="185" t="s">
        <v>255</v>
      </c>
      <c r="G189" s="186" t="s">
        <v>131</v>
      </c>
      <c r="H189" s="187">
        <v>1</v>
      </c>
      <c r="I189" s="188"/>
      <c r="J189" s="189">
        <f>ROUND(I189*H189,2)</f>
        <v>0</v>
      </c>
      <c r="K189" s="190"/>
      <c r="L189" s="39"/>
      <c r="M189" s="191" t="s">
        <v>1</v>
      </c>
      <c r="N189" s="192" t="s">
        <v>39</v>
      </c>
      <c r="O189" s="71"/>
      <c r="P189" s="193">
        <f>O189*H189</f>
        <v>0</v>
      </c>
      <c r="Q189" s="193">
        <v>4E-05</v>
      </c>
      <c r="R189" s="193">
        <f>Q189*H189</f>
        <v>4E-05</v>
      </c>
      <c r="S189" s="193">
        <v>0</v>
      </c>
      <c r="T189" s="194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5" t="s">
        <v>199</v>
      </c>
      <c r="AT189" s="195" t="s">
        <v>128</v>
      </c>
      <c r="AU189" s="195" t="s">
        <v>133</v>
      </c>
      <c r="AY189" s="17" t="s">
        <v>125</v>
      </c>
      <c r="BE189" s="196">
        <f>IF(N189="základní",J189,0)</f>
        <v>0</v>
      </c>
      <c r="BF189" s="196">
        <f>IF(N189="snížená",J189,0)</f>
        <v>0</v>
      </c>
      <c r="BG189" s="196">
        <f>IF(N189="zákl. přenesená",J189,0)</f>
        <v>0</v>
      </c>
      <c r="BH189" s="196">
        <f>IF(N189="sníž. přenesená",J189,0)</f>
        <v>0</v>
      </c>
      <c r="BI189" s="196">
        <f>IF(N189="nulová",J189,0)</f>
        <v>0</v>
      </c>
      <c r="BJ189" s="17" t="s">
        <v>133</v>
      </c>
      <c r="BK189" s="196">
        <f>ROUND(I189*H189,2)</f>
        <v>0</v>
      </c>
      <c r="BL189" s="17" t="s">
        <v>199</v>
      </c>
      <c r="BM189" s="195" t="s">
        <v>256</v>
      </c>
    </row>
    <row r="190" spans="2:51" s="13" customFormat="1" ht="12">
      <c r="B190" s="197"/>
      <c r="C190" s="198"/>
      <c r="D190" s="199" t="s">
        <v>135</v>
      </c>
      <c r="E190" s="200" t="s">
        <v>1</v>
      </c>
      <c r="F190" s="201" t="s">
        <v>150</v>
      </c>
      <c r="G190" s="198"/>
      <c r="H190" s="200" t="s">
        <v>1</v>
      </c>
      <c r="I190" s="202"/>
      <c r="J190" s="198"/>
      <c r="K190" s="198"/>
      <c r="L190" s="203"/>
      <c r="M190" s="204"/>
      <c r="N190" s="205"/>
      <c r="O190" s="205"/>
      <c r="P190" s="205"/>
      <c r="Q190" s="205"/>
      <c r="R190" s="205"/>
      <c r="S190" s="205"/>
      <c r="T190" s="206"/>
      <c r="AT190" s="207" t="s">
        <v>135</v>
      </c>
      <c r="AU190" s="207" t="s">
        <v>133</v>
      </c>
      <c r="AV190" s="13" t="s">
        <v>81</v>
      </c>
      <c r="AW190" s="13" t="s">
        <v>31</v>
      </c>
      <c r="AX190" s="13" t="s">
        <v>73</v>
      </c>
      <c r="AY190" s="207" t="s">
        <v>125</v>
      </c>
    </row>
    <row r="191" spans="2:51" s="14" customFormat="1" ht="12">
      <c r="B191" s="208"/>
      <c r="C191" s="209"/>
      <c r="D191" s="199" t="s">
        <v>135</v>
      </c>
      <c r="E191" s="210" t="s">
        <v>1</v>
      </c>
      <c r="F191" s="211" t="s">
        <v>81</v>
      </c>
      <c r="G191" s="209"/>
      <c r="H191" s="212">
        <v>1</v>
      </c>
      <c r="I191" s="213"/>
      <c r="J191" s="209"/>
      <c r="K191" s="209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135</v>
      </c>
      <c r="AU191" s="218" t="s">
        <v>133</v>
      </c>
      <c r="AV191" s="14" t="s">
        <v>133</v>
      </c>
      <c r="AW191" s="14" t="s">
        <v>31</v>
      </c>
      <c r="AX191" s="14" t="s">
        <v>81</v>
      </c>
      <c r="AY191" s="218" t="s">
        <v>125</v>
      </c>
    </row>
    <row r="192" spans="1:65" s="2" customFormat="1" ht="16.5" customHeight="1">
      <c r="A192" s="34"/>
      <c r="B192" s="35"/>
      <c r="C192" s="230" t="s">
        <v>257</v>
      </c>
      <c r="D192" s="230" t="s">
        <v>218</v>
      </c>
      <c r="E192" s="231" t="s">
        <v>258</v>
      </c>
      <c r="F192" s="232" t="s">
        <v>259</v>
      </c>
      <c r="G192" s="233" t="s">
        <v>131</v>
      </c>
      <c r="H192" s="234">
        <v>1</v>
      </c>
      <c r="I192" s="235"/>
      <c r="J192" s="236">
        <f>ROUND(I192*H192,2)</f>
        <v>0</v>
      </c>
      <c r="K192" s="237"/>
      <c r="L192" s="238"/>
      <c r="M192" s="239" t="s">
        <v>1</v>
      </c>
      <c r="N192" s="240" t="s">
        <v>39</v>
      </c>
      <c r="O192" s="71"/>
      <c r="P192" s="193">
        <f>O192*H192</f>
        <v>0</v>
      </c>
      <c r="Q192" s="193">
        <v>0.00147</v>
      </c>
      <c r="R192" s="193">
        <f>Q192*H192</f>
        <v>0.00147</v>
      </c>
      <c r="S192" s="193">
        <v>0</v>
      </c>
      <c r="T192" s="19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5" t="s">
        <v>221</v>
      </c>
      <c r="AT192" s="195" t="s">
        <v>218</v>
      </c>
      <c r="AU192" s="195" t="s">
        <v>133</v>
      </c>
      <c r="AY192" s="17" t="s">
        <v>125</v>
      </c>
      <c r="BE192" s="196">
        <f>IF(N192="základní",J192,0)</f>
        <v>0</v>
      </c>
      <c r="BF192" s="196">
        <f>IF(N192="snížená",J192,0)</f>
        <v>0</v>
      </c>
      <c r="BG192" s="196">
        <f>IF(N192="zákl. přenesená",J192,0)</f>
        <v>0</v>
      </c>
      <c r="BH192" s="196">
        <f>IF(N192="sníž. přenesená",J192,0)</f>
        <v>0</v>
      </c>
      <c r="BI192" s="196">
        <f>IF(N192="nulová",J192,0)</f>
        <v>0</v>
      </c>
      <c r="BJ192" s="17" t="s">
        <v>133</v>
      </c>
      <c r="BK192" s="196">
        <f>ROUND(I192*H192,2)</f>
        <v>0</v>
      </c>
      <c r="BL192" s="17" t="s">
        <v>199</v>
      </c>
      <c r="BM192" s="195" t="s">
        <v>260</v>
      </c>
    </row>
    <row r="193" spans="1:65" s="2" customFormat="1" ht="24.15" customHeight="1">
      <c r="A193" s="34"/>
      <c r="B193" s="35"/>
      <c r="C193" s="183" t="s">
        <v>261</v>
      </c>
      <c r="D193" s="183" t="s">
        <v>128</v>
      </c>
      <c r="E193" s="184" t="s">
        <v>262</v>
      </c>
      <c r="F193" s="185" t="s">
        <v>263</v>
      </c>
      <c r="G193" s="186" t="s">
        <v>131</v>
      </c>
      <c r="H193" s="187">
        <v>1</v>
      </c>
      <c r="I193" s="188"/>
      <c r="J193" s="189">
        <f>ROUND(I193*H193,2)</f>
        <v>0</v>
      </c>
      <c r="K193" s="190"/>
      <c r="L193" s="39"/>
      <c r="M193" s="191" t="s">
        <v>1</v>
      </c>
      <c r="N193" s="192" t="s">
        <v>39</v>
      </c>
      <c r="O193" s="71"/>
      <c r="P193" s="193">
        <f>O193*H193</f>
        <v>0</v>
      </c>
      <c r="Q193" s="193">
        <v>0.00012</v>
      </c>
      <c r="R193" s="193">
        <f>Q193*H193</f>
        <v>0.00012</v>
      </c>
      <c r="S193" s="193">
        <v>0</v>
      </c>
      <c r="T193" s="194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5" t="s">
        <v>199</v>
      </c>
      <c r="AT193" s="195" t="s">
        <v>128</v>
      </c>
      <c r="AU193" s="195" t="s">
        <v>133</v>
      </c>
      <c r="AY193" s="17" t="s">
        <v>125</v>
      </c>
      <c r="BE193" s="196">
        <f>IF(N193="základní",J193,0)</f>
        <v>0</v>
      </c>
      <c r="BF193" s="196">
        <f>IF(N193="snížená",J193,0)</f>
        <v>0</v>
      </c>
      <c r="BG193" s="196">
        <f>IF(N193="zákl. přenesená",J193,0)</f>
        <v>0</v>
      </c>
      <c r="BH193" s="196">
        <f>IF(N193="sníž. přenesená",J193,0)</f>
        <v>0</v>
      </c>
      <c r="BI193" s="196">
        <f>IF(N193="nulová",J193,0)</f>
        <v>0</v>
      </c>
      <c r="BJ193" s="17" t="s">
        <v>133</v>
      </c>
      <c r="BK193" s="196">
        <f>ROUND(I193*H193,2)</f>
        <v>0</v>
      </c>
      <c r="BL193" s="17" t="s">
        <v>199</v>
      </c>
      <c r="BM193" s="195" t="s">
        <v>264</v>
      </c>
    </row>
    <row r="194" spans="1:65" s="2" customFormat="1" ht="16.5" customHeight="1">
      <c r="A194" s="34"/>
      <c r="B194" s="35"/>
      <c r="C194" s="230" t="s">
        <v>265</v>
      </c>
      <c r="D194" s="230" t="s">
        <v>218</v>
      </c>
      <c r="E194" s="231" t="s">
        <v>266</v>
      </c>
      <c r="F194" s="232" t="s">
        <v>267</v>
      </c>
      <c r="G194" s="233" t="s">
        <v>131</v>
      </c>
      <c r="H194" s="234">
        <v>1</v>
      </c>
      <c r="I194" s="235"/>
      <c r="J194" s="236">
        <f>ROUND(I194*H194,2)</f>
        <v>0</v>
      </c>
      <c r="K194" s="237"/>
      <c r="L194" s="238"/>
      <c r="M194" s="239" t="s">
        <v>1</v>
      </c>
      <c r="N194" s="240" t="s">
        <v>39</v>
      </c>
      <c r="O194" s="71"/>
      <c r="P194" s="193">
        <f>O194*H194</f>
        <v>0</v>
      </c>
      <c r="Q194" s="193">
        <v>0.0018</v>
      </c>
      <c r="R194" s="193">
        <f>Q194*H194</f>
        <v>0.0018</v>
      </c>
      <c r="S194" s="193">
        <v>0</v>
      </c>
      <c r="T194" s="194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5" t="s">
        <v>221</v>
      </c>
      <c r="AT194" s="195" t="s">
        <v>218</v>
      </c>
      <c r="AU194" s="195" t="s">
        <v>133</v>
      </c>
      <c r="AY194" s="17" t="s">
        <v>125</v>
      </c>
      <c r="BE194" s="196">
        <f>IF(N194="základní",J194,0)</f>
        <v>0</v>
      </c>
      <c r="BF194" s="196">
        <f>IF(N194="snížená",J194,0)</f>
        <v>0</v>
      </c>
      <c r="BG194" s="196">
        <f>IF(N194="zákl. přenesená",J194,0)</f>
        <v>0</v>
      </c>
      <c r="BH194" s="196">
        <f>IF(N194="sníž. přenesená",J194,0)</f>
        <v>0</v>
      </c>
      <c r="BI194" s="196">
        <f>IF(N194="nulová",J194,0)</f>
        <v>0</v>
      </c>
      <c r="BJ194" s="17" t="s">
        <v>133</v>
      </c>
      <c r="BK194" s="196">
        <f>ROUND(I194*H194,2)</f>
        <v>0</v>
      </c>
      <c r="BL194" s="17" t="s">
        <v>199</v>
      </c>
      <c r="BM194" s="195" t="s">
        <v>268</v>
      </c>
    </row>
    <row r="195" spans="1:65" s="2" customFormat="1" ht="16.5" customHeight="1">
      <c r="A195" s="34"/>
      <c r="B195" s="35"/>
      <c r="C195" s="230" t="s">
        <v>269</v>
      </c>
      <c r="D195" s="230" t="s">
        <v>218</v>
      </c>
      <c r="E195" s="231" t="s">
        <v>270</v>
      </c>
      <c r="F195" s="232" t="s">
        <v>271</v>
      </c>
      <c r="G195" s="233" t="s">
        <v>272</v>
      </c>
      <c r="H195" s="234">
        <v>1</v>
      </c>
      <c r="I195" s="235"/>
      <c r="J195" s="236">
        <f>ROUND(I195*H195,2)</f>
        <v>0</v>
      </c>
      <c r="K195" s="237"/>
      <c r="L195" s="238"/>
      <c r="M195" s="239" t="s">
        <v>1</v>
      </c>
      <c r="N195" s="240" t="s">
        <v>39</v>
      </c>
      <c r="O195" s="71"/>
      <c r="P195" s="193">
        <f>O195*H195</f>
        <v>0</v>
      </c>
      <c r="Q195" s="193">
        <v>0.00098</v>
      </c>
      <c r="R195" s="193">
        <f>Q195*H195</f>
        <v>0.00098</v>
      </c>
      <c r="S195" s="193">
        <v>0</v>
      </c>
      <c r="T195" s="194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5" t="s">
        <v>221</v>
      </c>
      <c r="AT195" s="195" t="s">
        <v>218</v>
      </c>
      <c r="AU195" s="195" t="s">
        <v>133</v>
      </c>
      <c r="AY195" s="17" t="s">
        <v>125</v>
      </c>
      <c r="BE195" s="196">
        <f>IF(N195="základní",J195,0)</f>
        <v>0</v>
      </c>
      <c r="BF195" s="196">
        <f>IF(N195="snížená",J195,0)</f>
        <v>0</v>
      </c>
      <c r="BG195" s="196">
        <f>IF(N195="zákl. přenesená",J195,0)</f>
        <v>0</v>
      </c>
      <c r="BH195" s="196">
        <f>IF(N195="sníž. přenesená",J195,0)</f>
        <v>0</v>
      </c>
      <c r="BI195" s="196">
        <f>IF(N195="nulová",J195,0)</f>
        <v>0</v>
      </c>
      <c r="BJ195" s="17" t="s">
        <v>133</v>
      </c>
      <c r="BK195" s="196">
        <f>ROUND(I195*H195,2)</f>
        <v>0</v>
      </c>
      <c r="BL195" s="17" t="s">
        <v>199</v>
      </c>
      <c r="BM195" s="195" t="s">
        <v>273</v>
      </c>
    </row>
    <row r="196" spans="1:65" s="2" customFormat="1" ht="16.5" customHeight="1">
      <c r="A196" s="34"/>
      <c r="B196" s="35"/>
      <c r="C196" s="183" t="s">
        <v>274</v>
      </c>
      <c r="D196" s="183" t="s">
        <v>128</v>
      </c>
      <c r="E196" s="184" t="s">
        <v>275</v>
      </c>
      <c r="F196" s="185" t="s">
        <v>276</v>
      </c>
      <c r="G196" s="186" t="s">
        <v>131</v>
      </c>
      <c r="H196" s="187">
        <v>2</v>
      </c>
      <c r="I196" s="188"/>
      <c r="J196" s="189">
        <f>ROUND(I196*H196,2)</f>
        <v>0</v>
      </c>
      <c r="K196" s="190"/>
      <c r="L196" s="39"/>
      <c r="M196" s="191" t="s">
        <v>1</v>
      </c>
      <c r="N196" s="192" t="s">
        <v>39</v>
      </c>
      <c r="O196" s="71"/>
      <c r="P196" s="193">
        <f>O196*H196</f>
        <v>0</v>
      </c>
      <c r="Q196" s="193">
        <v>0</v>
      </c>
      <c r="R196" s="193">
        <f>Q196*H196</f>
        <v>0</v>
      </c>
      <c r="S196" s="193">
        <v>0.00122</v>
      </c>
      <c r="T196" s="194">
        <f>S196*H196</f>
        <v>0.00244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5" t="s">
        <v>199</v>
      </c>
      <c r="AT196" s="195" t="s">
        <v>128</v>
      </c>
      <c r="AU196" s="195" t="s">
        <v>133</v>
      </c>
      <c r="AY196" s="17" t="s">
        <v>125</v>
      </c>
      <c r="BE196" s="196">
        <f>IF(N196="základní",J196,0)</f>
        <v>0</v>
      </c>
      <c r="BF196" s="196">
        <f>IF(N196="snížená",J196,0)</f>
        <v>0</v>
      </c>
      <c r="BG196" s="196">
        <f>IF(N196="zákl. přenesená",J196,0)</f>
        <v>0</v>
      </c>
      <c r="BH196" s="196">
        <f>IF(N196="sníž. přenesená",J196,0)</f>
        <v>0</v>
      </c>
      <c r="BI196" s="196">
        <f>IF(N196="nulová",J196,0)</f>
        <v>0</v>
      </c>
      <c r="BJ196" s="17" t="s">
        <v>133</v>
      </c>
      <c r="BK196" s="196">
        <f>ROUND(I196*H196,2)</f>
        <v>0</v>
      </c>
      <c r="BL196" s="17" t="s">
        <v>199</v>
      </c>
      <c r="BM196" s="195" t="s">
        <v>277</v>
      </c>
    </row>
    <row r="197" spans="2:51" s="13" customFormat="1" ht="12">
      <c r="B197" s="197"/>
      <c r="C197" s="198"/>
      <c r="D197" s="199" t="s">
        <v>135</v>
      </c>
      <c r="E197" s="200" t="s">
        <v>1</v>
      </c>
      <c r="F197" s="201" t="s">
        <v>278</v>
      </c>
      <c r="G197" s="198"/>
      <c r="H197" s="200" t="s">
        <v>1</v>
      </c>
      <c r="I197" s="202"/>
      <c r="J197" s="198"/>
      <c r="K197" s="198"/>
      <c r="L197" s="203"/>
      <c r="M197" s="204"/>
      <c r="N197" s="205"/>
      <c r="O197" s="205"/>
      <c r="P197" s="205"/>
      <c r="Q197" s="205"/>
      <c r="R197" s="205"/>
      <c r="S197" s="205"/>
      <c r="T197" s="206"/>
      <c r="AT197" s="207" t="s">
        <v>135</v>
      </c>
      <c r="AU197" s="207" t="s">
        <v>133</v>
      </c>
      <c r="AV197" s="13" t="s">
        <v>81</v>
      </c>
      <c r="AW197" s="13" t="s">
        <v>31</v>
      </c>
      <c r="AX197" s="13" t="s">
        <v>73</v>
      </c>
      <c r="AY197" s="207" t="s">
        <v>125</v>
      </c>
    </row>
    <row r="198" spans="2:51" s="14" customFormat="1" ht="12">
      <c r="B198" s="208"/>
      <c r="C198" s="209"/>
      <c r="D198" s="199" t="s">
        <v>135</v>
      </c>
      <c r="E198" s="210" t="s">
        <v>1</v>
      </c>
      <c r="F198" s="211" t="s">
        <v>81</v>
      </c>
      <c r="G198" s="209"/>
      <c r="H198" s="212">
        <v>1</v>
      </c>
      <c r="I198" s="213"/>
      <c r="J198" s="209"/>
      <c r="K198" s="209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135</v>
      </c>
      <c r="AU198" s="218" t="s">
        <v>133</v>
      </c>
      <c r="AV198" s="14" t="s">
        <v>133</v>
      </c>
      <c r="AW198" s="14" t="s">
        <v>31</v>
      </c>
      <c r="AX198" s="14" t="s">
        <v>73</v>
      </c>
      <c r="AY198" s="218" t="s">
        <v>125</v>
      </c>
    </row>
    <row r="199" spans="2:51" s="13" customFormat="1" ht="12">
      <c r="B199" s="197"/>
      <c r="C199" s="198"/>
      <c r="D199" s="199" t="s">
        <v>135</v>
      </c>
      <c r="E199" s="200" t="s">
        <v>1</v>
      </c>
      <c r="F199" s="201" t="s">
        <v>279</v>
      </c>
      <c r="G199" s="198"/>
      <c r="H199" s="200" t="s">
        <v>1</v>
      </c>
      <c r="I199" s="202"/>
      <c r="J199" s="198"/>
      <c r="K199" s="198"/>
      <c r="L199" s="203"/>
      <c r="M199" s="204"/>
      <c r="N199" s="205"/>
      <c r="O199" s="205"/>
      <c r="P199" s="205"/>
      <c r="Q199" s="205"/>
      <c r="R199" s="205"/>
      <c r="S199" s="205"/>
      <c r="T199" s="206"/>
      <c r="AT199" s="207" t="s">
        <v>135</v>
      </c>
      <c r="AU199" s="207" t="s">
        <v>133</v>
      </c>
      <c r="AV199" s="13" t="s">
        <v>81</v>
      </c>
      <c r="AW199" s="13" t="s">
        <v>31</v>
      </c>
      <c r="AX199" s="13" t="s">
        <v>73</v>
      </c>
      <c r="AY199" s="207" t="s">
        <v>125</v>
      </c>
    </row>
    <row r="200" spans="2:51" s="14" customFormat="1" ht="12">
      <c r="B200" s="208"/>
      <c r="C200" s="209"/>
      <c r="D200" s="199" t="s">
        <v>135</v>
      </c>
      <c r="E200" s="210" t="s">
        <v>1</v>
      </c>
      <c r="F200" s="211" t="s">
        <v>81</v>
      </c>
      <c r="G200" s="209"/>
      <c r="H200" s="212">
        <v>1</v>
      </c>
      <c r="I200" s="213"/>
      <c r="J200" s="209"/>
      <c r="K200" s="209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135</v>
      </c>
      <c r="AU200" s="218" t="s">
        <v>133</v>
      </c>
      <c r="AV200" s="14" t="s">
        <v>133</v>
      </c>
      <c r="AW200" s="14" t="s">
        <v>31</v>
      </c>
      <c r="AX200" s="14" t="s">
        <v>73</v>
      </c>
      <c r="AY200" s="218" t="s">
        <v>125</v>
      </c>
    </row>
    <row r="201" spans="2:51" s="15" customFormat="1" ht="12">
      <c r="B201" s="219"/>
      <c r="C201" s="220"/>
      <c r="D201" s="199" t="s">
        <v>135</v>
      </c>
      <c r="E201" s="221" t="s">
        <v>1</v>
      </c>
      <c r="F201" s="222" t="s">
        <v>154</v>
      </c>
      <c r="G201" s="220"/>
      <c r="H201" s="223">
        <v>2</v>
      </c>
      <c r="I201" s="224"/>
      <c r="J201" s="220"/>
      <c r="K201" s="220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135</v>
      </c>
      <c r="AU201" s="229" t="s">
        <v>133</v>
      </c>
      <c r="AV201" s="15" t="s">
        <v>132</v>
      </c>
      <c r="AW201" s="15" t="s">
        <v>31</v>
      </c>
      <c r="AX201" s="15" t="s">
        <v>81</v>
      </c>
      <c r="AY201" s="229" t="s">
        <v>125</v>
      </c>
    </row>
    <row r="202" spans="1:65" s="2" customFormat="1" ht="21.75" customHeight="1">
      <c r="A202" s="34"/>
      <c r="B202" s="35"/>
      <c r="C202" s="183" t="s">
        <v>280</v>
      </c>
      <c r="D202" s="183" t="s">
        <v>128</v>
      </c>
      <c r="E202" s="184" t="s">
        <v>281</v>
      </c>
      <c r="F202" s="185" t="s">
        <v>282</v>
      </c>
      <c r="G202" s="186" t="s">
        <v>131</v>
      </c>
      <c r="H202" s="187">
        <v>1</v>
      </c>
      <c r="I202" s="188"/>
      <c r="J202" s="189">
        <f>ROUND(I202*H202,2)</f>
        <v>0</v>
      </c>
      <c r="K202" s="190"/>
      <c r="L202" s="39"/>
      <c r="M202" s="191" t="s">
        <v>1</v>
      </c>
      <c r="N202" s="192" t="s">
        <v>39</v>
      </c>
      <c r="O202" s="71"/>
      <c r="P202" s="193">
        <f>O202*H202</f>
        <v>0</v>
      </c>
      <c r="Q202" s="193">
        <v>0.00015</v>
      </c>
      <c r="R202" s="193">
        <f>Q202*H202</f>
        <v>0.00015</v>
      </c>
      <c r="S202" s="193">
        <v>0</v>
      </c>
      <c r="T202" s="194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5" t="s">
        <v>199</v>
      </c>
      <c r="AT202" s="195" t="s">
        <v>128</v>
      </c>
      <c r="AU202" s="195" t="s">
        <v>133</v>
      </c>
      <c r="AY202" s="17" t="s">
        <v>125</v>
      </c>
      <c r="BE202" s="196">
        <f>IF(N202="základní",J202,0)</f>
        <v>0</v>
      </c>
      <c r="BF202" s="196">
        <f>IF(N202="snížená",J202,0)</f>
        <v>0</v>
      </c>
      <c r="BG202" s="196">
        <f>IF(N202="zákl. přenesená",J202,0)</f>
        <v>0</v>
      </c>
      <c r="BH202" s="196">
        <f>IF(N202="sníž. přenesená",J202,0)</f>
        <v>0</v>
      </c>
      <c r="BI202" s="196">
        <f>IF(N202="nulová",J202,0)</f>
        <v>0</v>
      </c>
      <c r="BJ202" s="17" t="s">
        <v>133</v>
      </c>
      <c r="BK202" s="196">
        <f>ROUND(I202*H202,2)</f>
        <v>0</v>
      </c>
      <c r="BL202" s="17" t="s">
        <v>199</v>
      </c>
      <c r="BM202" s="195" t="s">
        <v>283</v>
      </c>
    </row>
    <row r="203" spans="2:51" s="13" customFormat="1" ht="12">
      <c r="B203" s="197"/>
      <c r="C203" s="198"/>
      <c r="D203" s="199" t="s">
        <v>135</v>
      </c>
      <c r="E203" s="200" t="s">
        <v>1</v>
      </c>
      <c r="F203" s="201" t="s">
        <v>279</v>
      </c>
      <c r="G203" s="198"/>
      <c r="H203" s="200" t="s">
        <v>1</v>
      </c>
      <c r="I203" s="202"/>
      <c r="J203" s="198"/>
      <c r="K203" s="198"/>
      <c r="L203" s="203"/>
      <c r="M203" s="204"/>
      <c r="N203" s="205"/>
      <c r="O203" s="205"/>
      <c r="P203" s="205"/>
      <c r="Q203" s="205"/>
      <c r="R203" s="205"/>
      <c r="S203" s="205"/>
      <c r="T203" s="206"/>
      <c r="AT203" s="207" t="s">
        <v>135</v>
      </c>
      <c r="AU203" s="207" t="s">
        <v>133</v>
      </c>
      <c r="AV203" s="13" t="s">
        <v>81</v>
      </c>
      <c r="AW203" s="13" t="s">
        <v>31</v>
      </c>
      <c r="AX203" s="13" t="s">
        <v>73</v>
      </c>
      <c r="AY203" s="207" t="s">
        <v>125</v>
      </c>
    </row>
    <row r="204" spans="2:51" s="14" customFormat="1" ht="12">
      <c r="B204" s="208"/>
      <c r="C204" s="209"/>
      <c r="D204" s="199" t="s">
        <v>135</v>
      </c>
      <c r="E204" s="210" t="s">
        <v>1</v>
      </c>
      <c r="F204" s="211" t="s">
        <v>81</v>
      </c>
      <c r="G204" s="209"/>
      <c r="H204" s="212">
        <v>1</v>
      </c>
      <c r="I204" s="213"/>
      <c r="J204" s="209"/>
      <c r="K204" s="209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135</v>
      </c>
      <c r="AU204" s="218" t="s">
        <v>133</v>
      </c>
      <c r="AV204" s="14" t="s">
        <v>133</v>
      </c>
      <c r="AW204" s="14" t="s">
        <v>31</v>
      </c>
      <c r="AX204" s="14" t="s">
        <v>81</v>
      </c>
      <c r="AY204" s="218" t="s">
        <v>125</v>
      </c>
    </row>
    <row r="205" spans="1:65" s="2" customFormat="1" ht="37.95" customHeight="1">
      <c r="A205" s="34"/>
      <c r="B205" s="35"/>
      <c r="C205" s="230" t="s">
        <v>284</v>
      </c>
      <c r="D205" s="230" t="s">
        <v>218</v>
      </c>
      <c r="E205" s="231" t="s">
        <v>285</v>
      </c>
      <c r="F205" s="232" t="s">
        <v>286</v>
      </c>
      <c r="G205" s="233" t="s">
        <v>131</v>
      </c>
      <c r="H205" s="234">
        <v>1</v>
      </c>
      <c r="I205" s="235"/>
      <c r="J205" s="236">
        <f>ROUND(I205*H205,2)</f>
        <v>0</v>
      </c>
      <c r="K205" s="237"/>
      <c r="L205" s="238"/>
      <c r="M205" s="239" t="s">
        <v>1</v>
      </c>
      <c r="N205" s="240" t="s">
        <v>39</v>
      </c>
      <c r="O205" s="71"/>
      <c r="P205" s="193">
        <f>O205*H205</f>
        <v>0</v>
      </c>
      <c r="Q205" s="193">
        <v>0.0009</v>
      </c>
      <c r="R205" s="193">
        <f>Q205*H205</f>
        <v>0.0009</v>
      </c>
      <c r="S205" s="193">
        <v>0</v>
      </c>
      <c r="T205" s="194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5" t="s">
        <v>221</v>
      </c>
      <c r="AT205" s="195" t="s">
        <v>218</v>
      </c>
      <c r="AU205" s="195" t="s">
        <v>133</v>
      </c>
      <c r="AY205" s="17" t="s">
        <v>125</v>
      </c>
      <c r="BE205" s="196">
        <f>IF(N205="základní",J205,0)</f>
        <v>0</v>
      </c>
      <c r="BF205" s="196">
        <f>IF(N205="snížená",J205,0)</f>
        <v>0</v>
      </c>
      <c r="BG205" s="196">
        <f>IF(N205="zákl. přenesená",J205,0)</f>
        <v>0</v>
      </c>
      <c r="BH205" s="196">
        <f>IF(N205="sníž. přenesená",J205,0)</f>
        <v>0</v>
      </c>
      <c r="BI205" s="196">
        <f>IF(N205="nulová",J205,0)</f>
        <v>0</v>
      </c>
      <c r="BJ205" s="17" t="s">
        <v>133</v>
      </c>
      <c r="BK205" s="196">
        <f>ROUND(I205*H205,2)</f>
        <v>0</v>
      </c>
      <c r="BL205" s="17" t="s">
        <v>199</v>
      </c>
      <c r="BM205" s="195" t="s">
        <v>287</v>
      </c>
    </row>
    <row r="206" spans="1:65" s="2" customFormat="1" ht="24.15" customHeight="1">
      <c r="A206" s="34"/>
      <c r="B206" s="35"/>
      <c r="C206" s="183" t="s">
        <v>221</v>
      </c>
      <c r="D206" s="183" t="s">
        <v>128</v>
      </c>
      <c r="E206" s="184" t="s">
        <v>288</v>
      </c>
      <c r="F206" s="185" t="s">
        <v>289</v>
      </c>
      <c r="G206" s="186" t="s">
        <v>131</v>
      </c>
      <c r="H206" s="187">
        <v>1</v>
      </c>
      <c r="I206" s="188"/>
      <c r="J206" s="189">
        <f>ROUND(I206*H206,2)</f>
        <v>0</v>
      </c>
      <c r="K206" s="190"/>
      <c r="L206" s="39"/>
      <c r="M206" s="191" t="s">
        <v>1</v>
      </c>
      <c r="N206" s="192" t="s">
        <v>39</v>
      </c>
      <c r="O206" s="71"/>
      <c r="P206" s="193">
        <f>O206*H206</f>
        <v>0</v>
      </c>
      <c r="Q206" s="193">
        <v>0.00028</v>
      </c>
      <c r="R206" s="193">
        <f>Q206*H206</f>
        <v>0.00028</v>
      </c>
      <c r="S206" s="193">
        <v>0</v>
      </c>
      <c r="T206" s="194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5" t="s">
        <v>199</v>
      </c>
      <c r="AT206" s="195" t="s">
        <v>128</v>
      </c>
      <c r="AU206" s="195" t="s">
        <v>133</v>
      </c>
      <c r="AY206" s="17" t="s">
        <v>125</v>
      </c>
      <c r="BE206" s="196">
        <f>IF(N206="základní",J206,0)</f>
        <v>0</v>
      </c>
      <c r="BF206" s="196">
        <f>IF(N206="snížená",J206,0)</f>
        <v>0</v>
      </c>
      <c r="BG206" s="196">
        <f>IF(N206="zákl. přenesená",J206,0)</f>
        <v>0</v>
      </c>
      <c r="BH206" s="196">
        <f>IF(N206="sníž. přenesená",J206,0)</f>
        <v>0</v>
      </c>
      <c r="BI206" s="196">
        <f>IF(N206="nulová",J206,0)</f>
        <v>0</v>
      </c>
      <c r="BJ206" s="17" t="s">
        <v>133</v>
      </c>
      <c r="BK206" s="196">
        <f>ROUND(I206*H206,2)</f>
        <v>0</v>
      </c>
      <c r="BL206" s="17" t="s">
        <v>199</v>
      </c>
      <c r="BM206" s="195" t="s">
        <v>290</v>
      </c>
    </row>
    <row r="207" spans="1:65" s="2" customFormat="1" ht="21.75" customHeight="1">
      <c r="A207" s="34"/>
      <c r="B207" s="35"/>
      <c r="C207" s="230" t="s">
        <v>291</v>
      </c>
      <c r="D207" s="230" t="s">
        <v>218</v>
      </c>
      <c r="E207" s="231" t="s">
        <v>292</v>
      </c>
      <c r="F207" s="232" t="s">
        <v>293</v>
      </c>
      <c r="G207" s="233" t="s">
        <v>131</v>
      </c>
      <c r="H207" s="234">
        <v>1</v>
      </c>
      <c r="I207" s="235"/>
      <c r="J207" s="236">
        <f>ROUND(I207*H207,2)</f>
        <v>0</v>
      </c>
      <c r="K207" s="237"/>
      <c r="L207" s="238"/>
      <c r="M207" s="239" t="s">
        <v>1</v>
      </c>
      <c r="N207" s="240" t="s">
        <v>39</v>
      </c>
      <c r="O207" s="71"/>
      <c r="P207" s="193">
        <f>O207*H207</f>
        <v>0</v>
      </c>
      <c r="Q207" s="193">
        <v>0.00023</v>
      </c>
      <c r="R207" s="193">
        <f>Q207*H207</f>
        <v>0.00023</v>
      </c>
      <c r="S207" s="193">
        <v>0</v>
      </c>
      <c r="T207" s="194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5" t="s">
        <v>221</v>
      </c>
      <c r="AT207" s="195" t="s">
        <v>218</v>
      </c>
      <c r="AU207" s="195" t="s">
        <v>133</v>
      </c>
      <c r="AY207" s="17" t="s">
        <v>125</v>
      </c>
      <c r="BE207" s="196">
        <f>IF(N207="základní",J207,0)</f>
        <v>0</v>
      </c>
      <c r="BF207" s="196">
        <f>IF(N207="snížená",J207,0)</f>
        <v>0</v>
      </c>
      <c r="BG207" s="196">
        <f>IF(N207="zákl. přenesená",J207,0)</f>
        <v>0</v>
      </c>
      <c r="BH207" s="196">
        <f>IF(N207="sníž. přenesená",J207,0)</f>
        <v>0</v>
      </c>
      <c r="BI207" s="196">
        <f>IF(N207="nulová",J207,0)</f>
        <v>0</v>
      </c>
      <c r="BJ207" s="17" t="s">
        <v>133</v>
      </c>
      <c r="BK207" s="196">
        <f>ROUND(I207*H207,2)</f>
        <v>0</v>
      </c>
      <c r="BL207" s="17" t="s">
        <v>199</v>
      </c>
      <c r="BM207" s="195" t="s">
        <v>294</v>
      </c>
    </row>
    <row r="208" spans="1:65" s="2" customFormat="1" ht="24.15" customHeight="1">
      <c r="A208" s="34"/>
      <c r="B208" s="35"/>
      <c r="C208" s="183" t="s">
        <v>295</v>
      </c>
      <c r="D208" s="183" t="s">
        <v>128</v>
      </c>
      <c r="E208" s="184" t="s">
        <v>296</v>
      </c>
      <c r="F208" s="185" t="s">
        <v>297</v>
      </c>
      <c r="G208" s="186" t="s">
        <v>165</v>
      </c>
      <c r="H208" s="187">
        <v>0.03</v>
      </c>
      <c r="I208" s="188"/>
      <c r="J208" s="189">
        <f>ROUND(I208*H208,2)</f>
        <v>0</v>
      </c>
      <c r="K208" s="190"/>
      <c r="L208" s="39"/>
      <c r="M208" s="191" t="s">
        <v>1</v>
      </c>
      <c r="N208" s="192" t="s">
        <v>39</v>
      </c>
      <c r="O208" s="71"/>
      <c r="P208" s="193">
        <f>O208*H208</f>
        <v>0</v>
      </c>
      <c r="Q208" s="193">
        <v>0</v>
      </c>
      <c r="R208" s="193">
        <f>Q208*H208</f>
        <v>0</v>
      </c>
      <c r="S208" s="193">
        <v>0</v>
      </c>
      <c r="T208" s="194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5" t="s">
        <v>199</v>
      </c>
      <c r="AT208" s="195" t="s">
        <v>128</v>
      </c>
      <c r="AU208" s="195" t="s">
        <v>133</v>
      </c>
      <c r="AY208" s="17" t="s">
        <v>125</v>
      </c>
      <c r="BE208" s="196">
        <f>IF(N208="základní",J208,0)</f>
        <v>0</v>
      </c>
      <c r="BF208" s="196">
        <f>IF(N208="snížená",J208,0)</f>
        <v>0</v>
      </c>
      <c r="BG208" s="196">
        <f>IF(N208="zákl. přenesená",J208,0)</f>
        <v>0</v>
      </c>
      <c r="BH208" s="196">
        <f>IF(N208="sníž. přenesená",J208,0)</f>
        <v>0</v>
      </c>
      <c r="BI208" s="196">
        <f>IF(N208="nulová",J208,0)</f>
        <v>0</v>
      </c>
      <c r="BJ208" s="17" t="s">
        <v>133</v>
      </c>
      <c r="BK208" s="196">
        <f>ROUND(I208*H208,2)</f>
        <v>0</v>
      </c>
      <c r="BL208" s="17" t="s">
        <v>199</v>
      </c>
      <c r="BM208" s="195" t="s">
        <v>298</v>
      </c>
    </row>
    <row r="209" spans="1:65" s="2" customFormat="1" ht="33" customHeight="1">
      <c r="A209" s="34"/>
      <c r="B209" s="35"/>
      <c r="C209" s="183" t="s">
        <v>299</v>
      </c>
      <c r="D209" s="183" t="s">
        <v>128</v>
      </c>
      <c r="E209" s="184" t="s">
        <v>300</v>
      </c>
      <c r="F209" s="185" t="s">
        <v>301</v>
      </c>
      <c r="G209" s="186" t="s">
        <v>165</v>
      </c>
      <c r="H209" s="187">
        <v>0.03</v>
      </c>
      <c r="I209" s="188"/>
      <c r="J209" s="189">
        <f>ROUND(I209*H209,2)</f>
        <v>0</v>
      </c>
      <c r="K209" s="190"/>
      <c r="L209" s="39"/>
      <c r="M209" s="191" t="s">
        <v>1</v>
      </c>
      <c r="N209" s="192" t="s">
        <v>39</v>
      </c>
      <c r="O209" s="71"/>
      <c r="P209" s="193">
        <f>O209*H209</f>
        <v>0</v>
      </c>
      <c r="Q209" s="193">
        <v>0</v>
      </c>
      <c r="R209" s="193">
        <f>Q209*H209</f>
        <v>0</v>
      </c>
      <c r="S209" s="193">
        <v>0</v>
      </c>
      <c r="T209" s="194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5" t="s">
        <v>199</v>
      </c>
      <c r="AT209" s="195" t="s">
        <v>128</v>
      </c>
      <c r="AU209" s="195" t="s">
        <v>133</v>
      </c>
      <c r="AY209" s="17" t="s">
        <v>125</v>
      </c>
      <c r="BE209" s="196">
        <f>IF(N209="základní",J209,0)</f>
        <v>0</v>
      </c>
      <c r="BF209" s="196">
        <f>IF(N209="snížená",J209,0)</f>
        <v>0</v>
      </c>
      <c r="BG209" s="196">
        <f>IF(N209="zákl. přenesená",J209,0)</f>
        <v>0</v>
      </c>
      <c r="BH209" s="196">
        <f>IF(N209="sníž. přenesená",J209,0)</f>
        <v>0</v>
      </c>
      <c r="BI209" s="196">
        <f>IF(N209="nulová",J209,0)</f>
        <v>0</v>
      </c>
      <c r="BJ209" s="17" t="s">
        <v>133</v>
      </c>
      <c r="BK209" s="196">
        <f>ROUND(I209*H209,2)</f>
        <v>0</v>
      </c>
      <c r="BL209" s="17" t="s">
        <v>199</v>
      </c>
      <c r="BM209" s="195" t="s">
        <v>302</v>
      </c>
    </row>
    <row r="210" spans="2:63" s="12" customFormat="1" ht="22.95" customHeight="1">
      <c r="B210" s="167"/>
      <c r="C210" s="168"/>
      <c r="D210" s="169" t="s">
        <v>72</v>
      </c>
      <c r="E210" s="181" t="s">
        <v>303</v>
      </c>
      <c r="F210" s="181" t="s">
        <v>304</v>
      </c>
      <c r="G210" s="168"/>
      <c r="H210" s="168"/>
      <c r="I210" s="171"/>
      <c r="J210" s="182">
        <f>BK210</f>
        <v>0</v>
      </c>
      <c r="K210" s="168"/>
      <c r="L210" s="173"/>
      <c r="M210" s="174"/>
      <c r="N210" s="175"/>
      <c r="O210" s="175"/>
      <c r="P210" s="176">
        <f>SUM(P211:P217)</f>
        <v>0</v>
      </c>
      <c r="Q210" s="175"/>
      <c r="R210" s="176">
        <f>SUM(R211:R217)</f>
        <v>0.00047000000000000004</v>
      </c>
      <c r="S210" s="175"/>
      <c r="T210" s="177">
        <f>SUM(T211:T217)</f>
        <v>0</v>
      </c>
      <c r="AR210" s="178" t="s">
        <v>133</v>
      </c>
      <c r="AT210" s="179" t="s">
        <v>72</v>
      </c>
      <c r="AU210" s="179" t="s">
        <v>81</v>
      </c>
      <c r="AY210" s="178" t="s">
        <v>125</v>
      </c>
      <c r="BK210" s="180">
        <f>SUM(BK211:BK217)</f>
        <v>0</v>
      </c>
    </row>
    <row r="211" spans="1:65" s="2" customFormat="1" ht="24.15" customHeight="1">
      <c r="A211" s="34"/>
      <c r="B211" s="35"/>
      <c r="C211" s="183" t="s">
        <v>305</v>
      </c>
      <c r="D211" s="183" t="s">
        <v>128</v>
      </c>
      <c r="E211" s="184" t="s">
        <v>306</v>
      </c>
      <c r="F211" s="185" t="s">
        <v>307</v>
      </c>
      <c r="G211" s="186" t="s">
        <v>131</v>
      </c>
      <c r="H211" s="187">
        <v>1</v>
      </c>
      <c r="I211" s="188"/>
      <c r="J211" s="189">
        <f aca="true" t="shared" si="10" ref="J211:J217">ROUND(I211*H211,2)</f>
        <v>0</v>
      </c>
      <c r="K211" s="190"/>
      <c r="L211" s="39"/>
      <c r="M211" s="191" t="s">
        <v>1</v>
      </c>
      <c r="N211" s="192" t="s">
        <v>39</v>
      </c>
      <c r="O211" s="71"/>
      <c r="P211" s="193">
        <f aca="true" t="shared" si="11" ref="P211:P217">O211*H211</f>
        <v>0</v>
      </c>
      <c r="Q211" s="193">
        <v>0</v>
      </c>
      <c r="R211" s="193">
        <f aca="true" t="shared" si="12" ref="R211:R217">Q211*H211</f>
        <v>0</v>
      </c>
      <c r="S211" s="193">
        <v>0</v>
      </c>
      <c r="T211" s="194">
        <f aca="true" t="shared" si="13" ref="T211:T217"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5" t="s">
        <v>199</v>
      </c>
      <c r="AT211" s="195" t="s">
        <v>128</v>
      </c>
      <c r="AU211" s="195" t="s">
        <v>133</v>
      </c>
      <c r="AY211" s="17" t="s">
        <v>125</v>
      </c>
      <c r="BE211" s="196">
        <f aca="true" t="shared" si="14" ref="BE211:BE217">IF(N211="základní",J211,0)</f>
        <v>0</v>
      </c>
      <c r="BF211" s="196">
        <f aca="true" t="shared" si="15" ref="BF211:BF217">IF(N211="snížená",J211,0)</f>
        <v>0</v>
      </c>
      <c r="BG211" s="196">
        <f aca="true" t="shared" si="16" ref="BG211:BG217">IF(N211="zákl. přenesená",J211,0)</f>
        <v>0</v>
      </c>
      <c r="BH211" s="196">
        <f aca="true" t="shared" si="17" ref="BH211:BH217">IF(N211="sníž. přenesená",J211,0)</f>
        <v>0</v>
      </c>
      <c r="BI211" s="196">
        <f aca="true" t="shared" si="18" ref="BI211:BI217">IF(N211="nulová",J211,0)</f>
        <v>0</v>
      </c>
      <c r="BJ211" s="17" t="s">
        <v>133</v>
      </c>
      <c r="BK211" s="196">
        <f aca="true" t="shared" si="19" ref="BK211:BK217">ROUND(I211*H211,2)</f>
        <v>0</v>
      </c>
      <c r="BL211" s="17" t="s">
        <v>199</v>
      </c>
      <c r="BM211" s="195" t="s">
        <v>308</v>
      </c>
    </row>
    <row r="212" spans="1:65" s="2" customFormat="1" ht="24.15" customHeight="1">
      <c r="A212" s="34"/>
      <c r="B212" s="35"/>
      <c r="C212" s="230" t="s">
        <v>309</v>
      </c>
      <c r="D212" s="230" t="s">
        <v>218</v>
      </c>
      <c r="E212" s="231" t="s">
        <v>310</v>
      </c>
      <c r="F212" s="232" t="s">
        <v>311</v>
      </c>
      <c r="G212" s="233" t="s">
        <v>131</v>
      </c>
      <c r="H212" s="234">
        <v>1</v>
      </c>
      <c r="I212" s="235"/>
      <c r="J212" s="236">
        <f t="shared" si="10"/>
        <v>0</v>
      </c>
      <c r="K212" s="237"/>
      <c r="L212" s="238"/>
      <c r="M212" s="239" t="s">
        <v>1</v>
      </c>
      <c r="N212" s="240" t="s">
        <v>39</v>
      </c>
      <c r="O212" s="71"/>
      <c r="P212" s="193">
        <f t="shared" si="11"/>
        <v>0</v>
      </c>
      <c r="Q212" s="193">
        <v>4E-05</v>
      </c>
      <c r="R212" s="193">
        <f t="shared" si="12"/>
        <v>4E-05</v>
      </c>
      <c r="S212" s="193">
        <v>0</v>
      </c>
      <c r="T212" s="194">
        <f t="shared" si="1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5" t="s">
        <v>221</v>
      </c>
      <c r="AT212" s="195" t="s">
        <v>218</v>
      </c>
      <c r="AU212" s="195" t="s">
        <v>133</v>
      </c>
      <c r="AY212" s="17" t="s">
        <v>125</v>
      </c>
      <c r="BE212" s="196">
        <f t="shared" si="14"/>
        <v>0</v>
      </c>
      <c r="BF212" s="196">
        <f t="shared" si="15"/>
        <v>0</v>
      </c>
      <c r="BG212" s="196">
        <f t="shared" si="16"/>
        <v>0</v>
      </c>
      <c r="BH212" s="196">
        <f t="shared" si="17"/>
        <v>0</v>
      </c>
      <c r="BI212" s="196">
        <f t="shared" si="18"/>
        <v>0</v>
      </c>
      <c r="BJ212" s="17" t="s">
        <v>133</v>
      </c>
      <c r="BK212" s="196">
        <f t="shared" si="19"/>
        <v>0</v>
      </c>
      <c r="BL212" s="17" t="s">
        <v>199</v>
      </c>
      <c r="BM212" s="195" t="s">
        <v>312</v>
      </c>
    </row>
    <row r="213" spans="1:65" s="2" customFormat="1" ht="24.15" customHeight="1">
      <c r="A213" s="34"/>
      <c r="B213" s="35"/>
      <c r="C213" s="230" t="s">
        <v>313</v>
      </c>
      <c r="D213" s="230" t="s">
        <v>218</v>
      </c>
      <c r="E213" s="231" t="s">
        <v>314</v>
      </c>
      <c r="F213" s="232" t="s">
        <v>315</v>
      </c>
      <c r="G213" s="233" t="s">
        <v>131</v>
      </c>
      <c r="H213" s="234">
        <v>4</v>
      </c>
      <c r="I213" s="235"/>
      <c r="J213" s="236">
        <f t="shared" si="10"/>
        <v>0</v>
      </c>
      <c r="K213" s="237"/>
      <c r="L213" s="238"/>
      <c r="M213" s="239" t="s">
        <v>1</v>
      </c>
      <c r="N213" s="240" t="s">
        <v>39</v>
      </c>
      <c r="O213" s="71"/>
      <c r="P213" s="193">
        <f t="shared" si="11"/>
        <v>0</v>
      </c>
      <c r="Q213" s="193">
        <v>1E-05</v>
      </c>
      <c r="R213" s="193">
        <f t="shared" si="12"/>
        <v>4E-05</v>
      </c>
      <c r="S213" s="193">
        <v>0</v>
      </c>
      <c r="T213" s="194">
        <f t="shared" si="1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5" t="s">
        <v>221</v>
      </c>
      <c r="AT213" s="195" t="s">
        <v>218</v>
      </c>
      <c r="AU213" s="195" t="s">
        <v>133</v>
      </c>
      <c r="AY213" s="17" t="s">
        <v>125</v>
      </c>
      <c r="BE213" s="196">
        <f t="shared" si="14"/>
        <v>0</v>
      </c>
      <c r="BF213" s="196">
        <f t="shared" si="15"/>
        <v>0</v>
      </c>
      <c r="BG213" s="196">
        <f t="shared" si="16"/>
        <v>0</v>
      </c>
      <c r="BH213" s="196">
        <f t="shared" si="17"/>
        <v>0</v>
      </c>
      <c r="BI213" s="196">
        <f t="shared" si="18"/>
        <v>0</v>
      </c>
      <c r="BJ213" s="17" t="s">
        <v>133</v>
      </c>
      <c r="BK213" s="196">
        <f t="shared" si="19"/>
        <v>0</v>
      </c>
      <c r="BL213" s="17" t="s">
        <v>199</v>
      </c>
      <c r="BM213" s="195" t="s">
        <v>316</v>
      </c>
    </row>
    <row r="214" spans="1:65" s="2" customFormat="1" ht="24.15" customHeight="1">
      <c r="A214" s="34"/>
      <c r="B214" s="35"/>
      <c r="C214" s="183" t="s">
        <v>317</v>
      </c>
      <c r="D214" s="183" t="s">
        <v>128</v>
      </c>
      <c r="E214" s="184" t="s">
        <v>318</v>
      </c>
      <c r="F214" s="185" t="s">
        <v>319</v>
      </c>
      <c r="G214" s="186" t="s">
        <v>131</v>
      </c>
      <c r="H214" s="187">
        <v>3</v>
      </c>
      <c r="I214" s="188"/>
      <c r="J214" s="189">
        <f t="shared" si="10"/>
        <v>0</v>
      </c>
      <c r="K214" s="190"/>
      <c r="L214" s="39"/>
      <c r="M214" s="191" t="s">
        <v>1</v>
      </c>
      <c r="N214" s="192" t="s">
        <v>39</v>
      </c>
      <c r="O214" s="71"/>
      <c r="P214" s="193">
        <f t="shared" si="11"/>
        <v>0</v>
      </c>
      <c r="Q214" s="193">
        <v>0</v>
      </c>
      <c r="R214" s="193">
        <f t="shared" si="12"/>
        <v>0</v>
      </c>
      <c r="S214" s="193">
        <v>0</v>
      </c>
      <c r="T214" s="194">
        <f t="shared" si="1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5" t="s">
        <v>199</v>
      </c>
      <c r="AT214" s="195" t="s">
        <v>128</v>
      </c>
      <c r="AU214" s="195" t="s">
        <v>133</v>
      </c>
      <c r="AY214" s="17" t="s">
        <v>125</v>
      </c>
      <c r="BE214" s="196">
        <f t="shared" si="14"/>
        <v>0</v>
      </c>
      <c r="BF214" s="196">
        <f t="shared" si="15"/>
        <v>0</v>
      </c>
      <c r="BG214" s="196">
        <f t="shared" si="16"/>
        <v>0</v>
      </c>
      <c r="BH214" s="196">
        <f t="shared" si="17"/>
        <v>0</v>
      </c>
      <c r="BI214" s="196">
        <f t="shared" si="18"/>
        <v>0</v>
      </c>
      <c r="BJ214" s="17" t="s">
        <v>133</v>
      </c>
      <c r="BK214" s="196">
        <f t="shared" si="19"/>
        <v>0</v>
      </c>
      <c r="BL214" s="17" t="s">
        <v>199</v>
      </c>
      <c r="BM214" s="195" t="s">
        <v>320</v>
      </c>
    </row>
    <row r="215" spans="1:65" s="2" customFormat="1" ht="24.15" customHeight="1">
      <c r="A215" s="34"/>
      <c r="B215" s="35"/>
      <c r="C215" s="230" t="s">
        <v>321</v>
      </c>
      <c r="D215" s="230" t="s">
        <v>218</v>
      </c>
      <c r="E215" s="231" t="s">
        <v>322</v>
      </c>
      <c r="F215" s="232" t="s">
        <v>323</v>
      </c>
      <c r="G215" s="233" t="s">
        <v>131</v>
      </c>
      <c r="H215" s="234">
        <v>3</v>
      </c>
      <c r="I215" s="235"/>
      <c r="J215" s="236">
        <f t="shared" si="10"/>
        <v>0</v>
      </c>
      <c r="K215" s="237"/>
      <c r="L215" s="238"/>
      <c r="M215" s="239" t="s">
        <v>1</v>
      </c>
      <c r="N215" s="240" t="s">
        <v>39</v>
      </c>
      <c r="O215" s="71"/>
      <c r="P215" s="193">
        <f t="shared" si="11"/>
        <v>0</v>
      </c>
      <c r="Q215" s="193">
        <v>7E-05</v>
      </c>
      <c r="R215" s="193">
        <f t="shared" si="12"/>
        <v>0.00020999999999999998</v>
      </c>
      <c r="S215" s="193">
        <v>0</v>
      </c>
      <c r="T215" s="194">
        <f t="shared" si="1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5" t="s">
        <v>221</v>
      </c>
      <c r="AT215" s="195" t="s">
        <v>218</v>
      </c>
      <c r="AU215" s="195" t="s">
        <v>133</v>
      </c>
      <c r="AY215" s="17" t="s">
        <v>125</v>
      </c>
      <c r="BE215" s="196">
        <f t="shared" si="14"/>
        <v>0</v>
      </c>
      <c r="BF215" s="196">
        <f t="shared" si="15"/>
        <v>0</v>
      </c>
      <c r="BG215" s="196">
        <f t="shared" si="16"/>
        <v>0</v>
      </c>
      <c r="BH215" s="196">
        <f t="shared" si="17"/>
        <v>0</v>
      </c>
      <c r="BI215" s="196">
        <f t="shared" si="18"/>
        <v>0</v>
      </c>
      <c r="BJ215" s="17" t="s">
        <v>133</v>
      </c>
      <c r="BK215" s="196">
        <f t="shared" si="19"/>
        <v>0</v>
      </c>
      <c r="BL215" s="17" t="s">
        <v>199</v>
      </c>
      <c r="BM215" s="195" t="s">
        <v>324</v>
      </c>
    </row>
    <row r="216" spans="1:65" s="2" customFormat="1" ht="24.15" customHeight="1">
      <c r="A216" s="34"/>
      <c r="B216" s="35"/>
      <c r="C216" s="230" t="s">
        <v>325</v>
      </c>
      <c r="D216" s="230" t="s">
        <v>218</v>
      </c>
      <c r="E216" s="231" t="s">
        <v>326</v>
      </c>
      <c r="F216" s="232" t="s">
        <v>327</v>
      </c>
      <c r="G216" s="233" t="s">
        <v>131</v>
      </c>
      <c r="H216" s="234">
        <v>3</v>
      </c>
      <c r="I216" s="235"/>
      <c r="J216" s="236">
        <f t="shared" si="10"/>
        <v>0</v>
      </c>
      <c r="K216" s="237"/>
      <c r="L216" s="238"/>
      <c r="M216" s="239" t="s">
        <v>1</v>
      </c>
      <c r="N216" s="240" t="s">
        <v>39</v>
      </c>
      <c r="O216" s="71"/>
      <c r="P216" s="193">
        <f t="shared" si="11"/>
        <v>0</v>
      </c>
      <c r="Q216" s="193">
        <v>6E-05</v>
      </c>
      <c r="R216" s="193">
        <f t="shared" si="12"/>
        <v>0.00018</v>
      </c>
      <c r="S216" s="193">
        <v>0</v>
      </c>
      <c r="T216" s="194">
        <f t="shared" si="1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5" t="s">
        <v>221</v>
      </c>
      <c r="AT216" s="195" t="s">
        <v>218</v>
      </c>
      <c r="AU216" s="195" t="s">
        <v>133</v>
      </c>
      <c r="AY216" s="17" t="s">
        <v>125</v>
      </c>
      <c r="BE216" s="196">
        <f t="shared" si="14"/>
        <v>0</v>
      </c>
      <c r="BF216" s="196">
        <f t="shared" si="15"/>
        <v>0</v>
      </c>
      <c r="BG216" s="196">
        <f t="shared" si="16"/>
        <v>0</v>
      </c>
      <c r="BH216" s="196">
        <f t="shared" si="17"/>
        <v>0</v>
      </c>
      <c r="BI216" s="196">
        <f t="shared" si="18"/>
        <v>0</v>
      </c>
      <c r="BJ216" s="17" t="s">
        <v>133</v>
      </c>
      <c r="BK216" s="196">
        <f t="shared" si="19"/>
        <v>0</v>
      </c>
      <c r="BL216" s="17" t="s">
        <v>199</v>
      </c>
      <c r="BM216" s="195" t="s">
        <v>328</v>
      </c>
    </row>
    <row r="217" spans="1:65" s="2" customFormat="1" ht="33" customHeight="1">
      <c r="A217" s="34"/>
      <c r="B217" s="35"/>
      <c r="C217" s="183" t="s">
        <v>329</v>
      </c>
      <c r="D217" s="183" t="s">
        <v>128</v>
      </c>
      <c r="E217" s="184" t="s">
        <v>330</v>
      </c>
      <c r="F217" s="185" t="s">
        <v>331</v>
      </c>
      <c r="G217" s="186" t="s">
        <v>131</v>
      </c>
      <c r="H217" s="187">
        <v>7</v>
      </c>
      <c r="I217" s="188"/>
      <c r="J217" s="189">
        <f t="shared" si="10"/>
        <v>0</v>
      </c>
      <c r="K217" s="190"/>
      <c r="L217" s="39"/>
      <c r="M217" s="191" t="s">
        <v>1</v>
      </c>
      <c r="N217" s="192" t="s">
        <v>39</v>
      </c>
      <c r="O217" s="71"/>
      <c r="P217" s="193">
        <f t="shared" si="11"/>
        <v>0</v>
      </c>
      <c r="Q217" s="193">
        <v>0</v>
      </c>
      <c r="R217" s="193">
        <f t="shared" si="12"/>
        <v>0</v>
      </c>
      <c r="S217" s="193">
        <v>0</v>
      </c>
      <c r="T217" s="194">
        <f t="shared" si="1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5" t="s">
        <v>199</v>
      </c>
      <c r="AT217" s="195" t="s">
        <v>128</v>
      </c>
      <c r="AU217" s="195" t="s">
        <v>133</v>
      </c>
      <c r="AY217" s="17" t="s">
        <v>125</v>
      </c>
      <c r="BE217" s="196">
        <f t="shared" si="14"/>
        <v>0</v>
      </c>
      <c r="BF217" s="196">
        <f t="shared" si="15"/>
        <v>0</v>
      </c>
      <c r="BG217" s="196">
        <f t="shared" si="16"/>
        <v>0</v>
      </c>
      <c r="BH217" s="196">
        <f t="shared" si="17"/>
        <v>0</v>
      </c>
      <c r="BI217" s="196">
        <f t="shared" si="18"/>
        <v>0</v>
      </c>
      <c r="BJ217" s="17" t="s">
        <v>133</v>
      </c>
      <c r="BK217" s="196">
        <f t="shared" si="19"/>
        <v>0</v>
      </c>
      <c r="BL217" s="17" t="s">
        <v>199</v>
      </c>
      <c r="BM217" s="195" t="s">
        <v>332</v>
      </c>
    </row>
    <row r="218" spans="2:63" s="12" customFormat="1" ht="22.95" customHeight="1">
      <c r="B218" s="167"/>
      <c r="C218" s="168"/>
      <c r="D218" s="169" t="s">
        <v>72</v>
      </c>
      <c r="E218" s="181" t="s">
        <v>333</v>
      </c>
      <c r="F218" s="181" t="s">
        <v>334</v>
      </c>
      <c r="G218" s="168"/>
      <c r="H218" s="168"/>
      <c r="I218" s="171"/>
      <c r="J218" s="182">
        <f>BK218</f>
        <v>0</v>
      </c>
      <c r="K218" s="168"/>
      <c r="L218" s="173"/>
      <c r="M218" s="174"/>
      <c r="N218" s="175"/>
      <c r="O218" s="175"/>
      <c r="P218" s="176">
        <f>SUM(P219:P226)</f>
        <v>0</v>
      </c>
      <c r="Q218" s="175"/>
      <c r="R218" s="176">
        <f>SUM(R219:R226)</f>
        <v>0.00065</v>
      </c>
      <c r="S218" s="175"/>
      <c r="T218" s="177">
        <f>SUM(T219:T226)</f>
        <v>0</v>
      </c>
      <c r="AR218" s="178" t="s">
        <v>133</v>
      </c>
      <c r="AT218" s="179" t="s">
        <v>72</v>
      </c>
      <c r="AU218" s="179" t="s">
        <v>81</v>
      </c>
      <c r="AY218" s="178" t="s">
        <v>125</v>
      </c>
      <c r="BK218" s="180">
        <f>SUM(BK219:BK226)</f>
        <v>0</v>
      </c>
    </row>
    <row r="219" spans="1:65" s="2" customFormat="1" ht="16.5" customHeight="1">
      <c r="A219" s="34"/>
      <c r="B219" s="35"/>
      <c r="C219" s="183" t="s">
        <v>335</v>
      </c>
      <c r="D219" s="183" t="s">
        <v>128</v>
      </c>
      <c r="E219" s="184" t="s">
        <v>336</v>
      </c>
      <c r="F219" s="185" t="s">
        <v>337</v>
      </c>
      <c r="G219" s="186" t="s">
        <v>131</v>
      </c>
      <c r="H219" s="187">
        <v>2</v>
      </c>
      <c r="I219" s="188"/>
      <c r="J219" s="189">
        <f aca="true" t="shared" si="20" ref="J219:J226">ROUND(I219*H219,2)</f>
        <v>0</v>
      </c>
      <c r="K219" s="190"/>
      <c r="L219" s="39"/>
      <c r="M219" s="191" t="s">
        <v>1</v>
      </c>
      <c r="N219" s="192" t="s">
        <v>39</v>
      </c>
      <c r="O219" s="71"/>
      <c r="P219" s="193">
        <f aca="true" t="shared" si="21" ref="P219:P226">O219*H219</f>
        <v>0</v>
      </c>
      <c r="Q219" s="193">
        <v>0</v>
      </c>
      <c r="R219" s="193">
        <f aca="true" t="shared" si="22" ref="R219:R226">Q219*H219</f>
        <v>0</v>
      </c>
      <c r="S219" s="193">
        <v>0</v>
      </c>
      <c r="T219" s="194">
        <f aca="true" t="shared" si="23" ref="T219:T226"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5" t="s">
        <v>199</v>
      </c>
      <c r="AT219" s="195" t="s">
        <v>128</v>
      </c>
      <c r="AU219" s="195" t="s">
        <v>133</v>
      </c>
      <c r="AY219" s="17" t="s">
        <v>125</v>
      </c>
      <c r="BE219" s="196">
        <f aca="true" t="shared" si="24" ref="BE219:BE226">IF(N219="základní",J219,0)</f>
        <v>0</v>
      </c>
      <c r="BF219" s="196">
        <f aca="true" t="shared" si="25" ref="BF219:BF226">IF(N219="snížená",J219,0)</f>
        <v>0</v>
      </c>
      <c r="BG219" s="196">
        <f aca="true" t="shared" si="26" ref="BG219:BG226">IF(N219="zákl. přenesená",J219,0)</f>
        <v>0</v>
      </c>
      <c r="BH219" s="196">
        <f aca="true" t="shared" si="27" ref="BH219:BH226">IF(N219="sníž. přenesená",J219,0)</f>
        <v>0</v>
      </c>
      <c r="BI219" s="196">
        <f aca="true" t="shared" si="28" ref="BI219:BI226">IF(N219="nulová",J219,0)</f>
        <v>0</v>
      </c>
      <c r="BJ219" s="17" t="s">
        <v>133</v>
      </c>
      <c r="BK219" s="196">
        <f aca="true" t="shared" si="29" ref="BK219:BK226">ROUND(I219*H219,2)</f>
        <v>0</v>
      </c>
      <c r="BL219" s="17" t="s">
        <v>199</v>
      </c>
      <c r="BM219" s="195" t="s">
        <v>338</v>
      </c>
    </row>
    <row r="220" spans="1:65" s="2" customFormat="1" ht="24.15" customHeight="1">
      <c r="A220" s="34"/>
      <c r="B220" s="35"/>
      <c r="C220" s="230" t="s">
        <v>339</v>
      </c>
      <c r="D220" s="230" t="s">
        <v>218</v>
      </c>
      <c r="E220" s="231" t="s">
        <v>340</v>
      </c>
      <c r="F220" s="232" t="s">
        <v>341</v>
      </c>
      <c r="G220" s="233" t="s">
        <v>131</v>
      </c>
      <c r="H220" s="234">
        <v>2</v>
      </c>
      <c r="I220" s="235"/>
      <c r="J220" s="236">
        <f t="shared" si="20"/>
        <v>0</v>
      </c>
      <c r="K220" s="237"/>
      <c r="L220" s="238"/>
      <c r="M220" s="239" t="s">
        <v>1</v>
      </c>
      <c r="N220" s="240" t="s">
        <v>39</v>
      </c>
      <c r="O220" s="71"/>
      <c r="P220" s="193">
        <f t="shared" si="21"/>
        <v>0</v>
      </c>
      <c r="Q220" s="193">
        <v>0.0001</v>
      </c>
      <c r="R220" s="193">
        <f t="shared" si="22"/>
        <v>0.0002</v>
      </c>
      <c r="S220" s="193">
        <v>0</v>
      </c>
      <c r="T220" s="194">
        <f t="shared" si="2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5" t="s">
        <v>221</v>
      </c>
      <c r="AT220" s="195" t="s">
        <v>218</v>
      </c>
      <c r="AU220" s="195" t="s">
        <v>133</v>
      </c>
      <c r="AY220" s="17" t="s">
        <v>125</v>
      </c>
      <c r="BE220" s="196">
        <f t="shared" si="24"/>
        <v>0</v>
      </c>
      <c r="BF220" s="196">
        <f t="shared" si="25"/>
        <v>0</v>
      </c>
      <c r="BG220" s="196">
        <f t="shared" si="26"/>
        <v>0</v>
      </c>
      <c r="BH220" s="196">
        <f t="shared" si="27"/>
        <v>0</v>
      </c>
      <c r="BI220" s="196">
        <f t="shared" si="28"/>
        <v>0</v>
      </c>
      <c r="BJ220" s="17" t="s">
        <v>133</v>
      </c>
      <c r="BK220" s="196">
        <f t="shared" si="29"/>
        <v>0</v>
      </c>
      <c r="BL220" s="17" t="s">
        <v>199</v>
      </c>
      <c r="BM220" s="195" t="s">
        <v>342</v>
      </c>
    </row>
    <row r="221" spans="1:65" s="2" customFormat="1" ht="21.75" customHeight="1">
      <c r="A221" s="34"/>
      <c r="B221" s="35"/>
      <c r="C221" s="230" t="s">
        <v>343</v>
      </c>
      <c r="D221" s="230" t="s">
        <v>218</v>
      </c>
      <c r="E221" s="231" t="s">
        <v>344</v>
      </c>
      <c r="F221" s="232" t="s">
        <v>345</v>
      </c>
      <c r="G221" s="233" t="s">
        <v>131</v>
      </c>
      <c r="H221" s="234">
        <v>2</v>
      </c>
      <c r="I221" s="235"/>
      <c r="J221" s="236">
        <f t="shared" si="20"/>
        <v>0</v>
      </c>
      <c r="K221" s="237"/>
      <c r="L221" s="238"/>
      <c r="M221" s="239" t="s">
        <v>1</v>
      </c>
      <c r="N221" s="240" t="s">
        <v>39</v>
      </c>
      <c r="O221" s="71"/>
      <c r="P221" s="193">
        <f t="shared" si="21"/>
        <v>0</v>
      </c>
      <c r="Q221" s="193">
        <v>0.0001</v>
      </c>
      <c r="R221" s="193">
        <f t="shared" si="22"/>
        <v>0.0002</v>
      </c>
      <c r="S221" s="193">
        <v>0</v>
      </c>
      <c r="T221" s="194">
        <f t="shared" si="2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5" t="s">
        <v>221</v>
      </c>
      <c r="AT221" s="195" t="s">
        <v>218</v>
      </c>
      <c r="AU221" s="195" t="s">
        <v>133</v>
      </c>
      <c r="AY221" s="17" t="s">
        <v>125</v>
      </c>
      <c r="BE221" s="196">
        <f t="shared" si="24"/>
        <v>0</v>
      </c>
      <c r="BF221" s="196">
        <f t="shared" si="25"/>
        <v>0</v>
      </c>
      <c r="BG221" s="196">
        <f t="shared" si="26"/>
        <v>0</v>
      </c>
      <c r="BH221" s="196">
        <f t="shared" si="27"/>
        <v>0</v>
      </c>
      <c r="BI221" s="196">
        <f t="shared" si="28"/>
        <v>0</v>
      </c>
      <c r="BJ221" s="17" t="s">
        <v>133</v>
      </c>
      <c r="BK221" s="196">
        <f t="shared" si="29"/>
        <v>0</v>
      </c>
      <c r="BL221" s="17" t="s">
        <v>199</v>
      </c>
      <c r="BM221" s="195" t="s">
        <v>346</v>
      </c>
    </row>
    <row r="222" spans="1:65" s="2" customFormat="1" ht="16.5" customHeight="1">
      <c r="A222" s="34"/>
      <c r="B222" s="35"/>
      <c r="C222" s="183" t="s">
        <v>347</v>
      </c>
      <c r="D222" s="183" t="s">
        <v>128</v>
      </c>
      <c r="E222" s="184" t="s">
        <v>348</v>
      </c>
      <c r="F222" s="185" t="s">
        <v>349</v>
      </c>
      <c r="G222" s="186" t="s">
        <v>131</v>
      </c>
      <c r="H222" s="187">
        <v>1</v>
      </c>
      <c r="I222" s="188"/>
      <c r="J222" s="189">
        <f t="shared" si="20"/>
        <v>0</v>
      </c>
      <c r="K222" s="190"/>
      <c r="L222" s="39"/>
      <c r="M222" s="191" t="s">
        <v>1</v>
      </c>
      <c r="N222" s="192" t="s">
        <v>39</v>
      </c>
      <c r="O222" s="71"/>
      <c r="P222" s="193">
        <f t="shared" si="21"/>
        <v>0</v>
      </c>
      <c r="Q222" s="193">
        <v>0</v>
      </c>
      <c r="R222" s="193">
        <f t="shared" si="22"/>
        <v>0</v>
      </c>
      <c r="S222" s="193">
        <v>0</v>
      </c>
      <c r="T222" s="194">
        <f t="shared" si="2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5" t="s">
        <v>199</v>
      </c>
      <c r="AT222" s="195" t="s">
        <v>128</v>
      </c>
      <c r="AU222" s="195" t="s">
        <v>133</v>
      </c>
      <c r="AY222" s="17" t="s">
        <v>125</v>
      </c>
      <c r="BE222" s="196">
        <f t="shared" si="24"/>
        <v>0</v>
      </c>
      <c r="BF222" s="196">
        <f t="shared" si="25"/>
        <v>0</v>
      </c>
      <c r="BG222" s="196">
        <f t="shared" si="26"/>
        <v>0</v>
      </c>
      <c r="BH222" s="196">
        <f t="shared" si="27"/>
        <v>0</v>
      </c>
      <c r="BI222" s="196">
        <f t="shared" si="28"/>
        <v>0</v>
      </c>
      <c r="BJ222" s="17" t="s">
        <v>133</v>
      </c>
      <c r="BK222" s="196">
        <f t="shared" si="29"/>
        <v>0</v>
      </c>
      <c r="BL222" s="17" t="s">
        <v>199</v>
      </c>
      <c r="BM222" s="195" t="s">
        <v>350</v>
      </c>
    </row>
    <row r="223" spans="1:65" s="2" customFormat="1" ht="16.5" customHeight="1">
      <c r="A223" s="34"/>
      <c r="B223" s="35"/>
      <c r="C223" s="230" t="s">
        <v>351</v>
      </c>
      <c r="D223" s="230" t="s">
        <v>218</v>
      </c>
      <c r="E223" s="231" t="s">
        <v>352</v>
      </c>
      <c r="F223" s="232" t="s">
        <v>353</v>
      </c>
      <c r="G223" s="233" t="s">
        <v>131</v>
      </c>
      <c r="H223" s="234">
        <v>1</v>
      </c>
      <c r="I223" s="235"/>
      <c r="J223" s="236">
        <f t="shared" si="20"/>
        <v>0</v>
      </c>
      <c r="K223" s="237"/>
      <c r="L223" s="238"/>
      <c r="M223" s="239" t="s">
        <v>1</v>
      </c>
      <c r="N223" s="240" t="s">
        <v>39</v>
      </c>
      <c r="O223" s="71"/>
      <c r="P223" s="193">
        <f t="shared" si="21"/>
        <v>0</v>
      </c>
      <c r="Q223" s="193">
        <v>0.00014</v>
      </c>
      <c r="R223" s="193">
        <f t="shared" si="22"/>
        <v>0.00014</v>
      </c>
      <c r="S223" s="193">
        <v>0</v>
      </c>
      <c r="T223" s="194">
        <f t="shared" si="2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5" t="s">
        <v>221</v>
      </c>
      <c r="AT223" s="195" t="s">
        <v>218</v>
      </c>
      <c r="AU223" s="195" t="s">
        <v>133</v>
      </c>
      <c r="AY223" s="17" t="s">
        <v>125</v>
      </c>
      <c r="BE223" s="196">
        <f t="shared" si="24"/>
        <v>0</v>
      </c>
      <c r="BF223" s="196">
        <f t="shared" si="25"/>
        <v>0</v>
      </c>
      <c r="BG223" s="196">
        <f t="shared" si="26"/>
        <v>0</v>
      </c>
      <c r="BH223" s="196">
        <f t="shared" si="27"/>
        <v>0</v>
      </c>
      <c r="BI223" s="196">
        <f t="shared" si="28"/>
        <v>0</v>
      </c>
      <c r="BJ223" s="17" t="s">
        <v>133</v>
      </c>
      <c r="BK223" s="196">
        <f t="shared" si="29"/>
        <v>0</v>
      </c>
      <c r="BL223" s="17" t="s">
        <v>199</v>
      </c>
      <c r="BM223" s="195" t="s">
        <v>354</v>
      </c>
    </row>
    <row r="224" spans="1:65" s="2" customFormat="1" ht="16.5" customHeight="1">
      <c r="A224" s="34"/>
      <c r="B224" s="35"/>
      <c r="C224" s="230" t="s">
        <v>355</v>
      </c>
      <c r="D224" s="230" t="s">
        <v>218</v>
      </c>
      <c r="E224" s="231" t="s">
        <v>356</v>
      </c>
      <c r="F224" s="232" t="s">
        <v>357</v>
      </c>
      <c r="G224" s="233" t="s">
        <v>131</v>
      </c>
      <c r="H224" s="234">
        <v>1</v>
      </c>
      <c r="I224" s="235"/>
      <c r="J224" s="236">
        <f t="shared" si="20"/>
        <v>0</v>
      </c>
      <c r="K224" s="237"/>
      <c r="L224" s="238"/>
      <c r="M224" s="239" t="s">
        <v>1</v>
      </c>
      <c r="N224" s="240" t="s">
        <v>39</v>
      </c>
      <c r="O224" s="71"/>
      <c r="P224" s="193">
        <f t="shared" si="21"/>
        <v>0</v>
      </c>
      <c r="Q224" s="193">
        <v>0.00011</v>
      </c>
      <c r="R224" s="193">
        <f t="shared" si="22"/>
        <v>0.00011</v>
      </c>
      <c r="S224" s="193">
        <v>0</v>
      </c>
      <c r="T224" s="194">
        <f t="shared" si="2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5" t="s">
        <v>221</v>
      </c>
      <c r="AT224" s="195" t="s">
        <v>218</v>
      </c>
      <c r="AU224" s="195" t="s">
        <v>133</v>
      </c>
      <c r="AY224" s="17" t="s">
        <v>125</v>
      </c>
      <c r="BE224" s="196">
        <f t="shared" si="24"/>
        <v>0</v>
      </c>
      <c r="BF224" s="196">
        <f t="shared" si="25"/>
        <v>0</v>
      </c>
      <c r="BG224" s="196">
        <f t="shared" si="26"/>
        <v>0</v>
      </c>
      <c r="BH224" s="196">
        <f t="shared" si="27"/>
        <v>0</v>
      </c>
      <c r="BI224" s="196">
        <f t="shared" si="28"/>
        <v>0</v>
      </c>
      <c r="BJ224" s="17" t="s">
        <v>133</v>
      </c>
      <c r="BK224" s="196">
        <f t="shared" si="29"/>
        <v>0</v>
      </c>
      <c r="BL224" s="17" t="s">
        <v>199</v>
      </c>
      <c r="BM224" s="195" t="s">
        <v>358</v>
      </c>
    </row>
    <row r="225" spans="1:65" s="2" customFormat="1" ht="24.15" customHeight="1">
      <c r="A225" s="34"/>
      <c r="B225" s="35"/>
      <c r="C225" s="183" t="s">
        <v>359</v>
      </c>
      <c r="D225" s="183" t="s">
        <v>128</v>
      </c>
      <c r="E225" s="184" t="s">
        <v>360</v>
      </c>
      <c r="F225" s="185" t="s">
        <v>361</v>
      </c>
      <c r="G225" s="186" t="s">
        <v>165</v>
      </c>
      <c r="H225" s="187">
        <v>0.001</v>
      </c>
      <c r="I225" s="188"/>
      <c r="J225" s="189">
        <f t="shared" si="20"/>
        <v>0</v>
      </c>
      <c r="K225" s="190"/>
      <c r="L225" s="39"/>
      <c r="M225" s="191" t="s">
        <v>1</v>
      </c>
      <c r="N225" s="192" t="s">
        <v>39</v>
      </c>
      <c r="O225" s="71"/>
      <c r="P225" s="193">
        <f t="shared" si="21"/>
        <v>0</v>
      </c>
      <c r="Q225" s="193">
        <v>0</v>
      </c>
      <c r="R225" s="193">
        <f t="shared" si="22"/>
        <v>0</v>
      </c>
      <c r="S225" s="193">
        <v>0</v>
      </c>
      <c r="T225" s="194">
        <f t="shared" si="2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5" t="s">
        <v>199</v>
      </c>
      <c r="AT225" s="195" t="s">
        <v>128</v>
      </c>
      <c r="AU225" s="195" t="s">
        <v>133</v>
      </c>
      <c r="AY225" s="17" t="s">
        <v>125</v>
      </c>
      <c r="BE225" s="196">
        <f t="shared" si="24"/>
        <v>0</v>
      </c>
      <c r="BF225" s="196">
        <f t="shared" si="25"/>
        <v>0</v>
      </c>
      <c r="BG225" s="196">
        <f t="shared" si="26"/>
        <v>0</v>
      </c>
      <c r="BH225" s="196">
        <f t="shared" si="27"/>
        <v>0</v>
      </c>
      <c r="BI225" s="196">
        <f t="shared" si="28"/>
        <v>0</v>
      </c>
      <c r="BJ225" s="17" t="s">
        <v>133</v>
      </c>
      <c r="BK225" s="196">
        <f t="shared" si="29"/>
        <v>0</v>
      </c>
      <c r="BL225" s="17" t="s">
        <v>199</v>
      </c>
      <c r="BM225" s="195" t="s">
        <v>362</v>
      </c>
    </row>
    <row r="226" spans="1:65" s="2" customFormat="1" ht="24.15" customHeight="1">
      <c r="A226" s="34"/>
      <c r="B226" s="35"/>
      <c r="C226" s="183" t="s">
        <v>363</v>
      </c>
      <c r="D226" s="183" t="s">
        <v>128</v>
      </c>
      <c r="E226" s="184" t="s">
        <v>364</v>
      </c>
      <c r="F226" s="185" t="s">
        <v>365</v>
      </c>
      <c r="G226" s="186" t="s">
        <v>165</v>
      </c>
      <c r="H226" s="187">
        <v>0.001</v>
      </c>
      <c r="I226" s="188"/>
      <c r="J226" s="189">
        <f t="shared" si="20"/>
        <v>0</v>
      </c>
      <c r="K226" s="190"/>
      <c r="L226" s="39"/>
      <c r="M226" s="191" t="s">
        <v>1</v>
      </c>
      <c r="N226" s="192" t="s">
        <v>39</v>
      </c>
      <c r="O226" s="71"/>
      <c r="P226" s="193">
        <f t="shared" si="21"/>
        <v>0</v>
      </c>
      <c r="Q226" s="193">
        <v>0</v>
      </c>
      <c r="R226" s="193">
        <f t="shared" si="22"/>
        <v>0</v>
      </c>
      <c r="S226" s="193">
        <v>0</v>
      </c>
      <c r="T226" s="194">
        <f t="shared" si="2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5" t="s">
        <v>199</v>
      </c>
      <c r="AT226" s="195" t="s">
        <v>128</v>
      </c>
      <c r="AU226" s="195" t="s">
        <v>133</v>
      </c>
      <c r="AY226" s="17" t="s">
        <v>125</v>
      </c>
      <c r="BE226" s="196">
        <f t="shared" si="24"/>
        <v>0</v>
      </c>
      <c r="BF226" s="196">
        <f t="shared" si="25"/>
        <v>0</v>
      </c>
      <c r="BG226" s="196">
        <f t="shared" si="26"/>
        <v>0</v>
      </c>
      <c r="BH226" s="196">
        <f t="shared" si="27"/>
        <v>0</v>
      </c>
      <c r="BI226" s="196">
        <f t="shared" si="28"/>
        <v>0</v>
      </c>
      <c r="BJ226" s="17" t="s">
        <v>133</v>
      </c>
      <c r="BK226" s="196">
        <f t="shared" si="29"/>
        <v>0</v>
      </c>
      <c r="BL226" s="17" t="s">
        <v>199</v>
      </c>
      <c r="BM226" s="195" t="s">
        <v>366</v>
      </c>
    </row>
    <row r="227" spans="2:63" s="12" customFormat="1" ht="22.95" customHeight="1">
      <c r="B227" s="167"/>
      <c r="C227" s="168"/>
      <c r="D227" s="169" t="s">
        <v>72</v>
      </c>
      <c r="E227" s="181" t="s">
        <v>367</v>
      </c>
      <c r="F227" s="181" t="s">
        <v>368</v>
      </c>
      <c r="G227" s="168"/>
      <c r="H227" s="168"/>
      <c r="I227" s="171"/>
      <c r="J227" s="182">
        <f>BK227</f>
        <v>0</v>
      </c>
      <c r="K227" s="168"/>
      <c r="L227" s="173"/>
      <c r="M227" s="174"/>
      <c r="N227" s="175"/>
      <c r="O227" s="175"/>
      <c r="P227" s="176">
        <f>SUM(P228:P247)</f>
        <v>0</v>
      </c>
      <c r="Q227" s="175"/>
      <c r="R227" s="176">
        <f>SUM(R228:R247)</f>
        <v>0.03975200000000001</v>
      </c>
      <c r="S227" s="175"/>
      <c r="T227" s="177">
        <f>SUM(T228:T247)</f>
        <v>0.5977</v>
      </c>
      <c r="AR227" s="178" t="s">
        <v>133</v>
      </c>
      <c r="AT227" s="179" t="s">
        <v>72</v>
      </c>
      <c r="AU227" s="179" t="s">
        <v>81</v>
      </c>
      <c r="AY227" s="178" t="s">
        <v>125</v>
      </c>
      <c r="BK227" s="180">
        <f>SUM(BK228:BK247)</f>
        <v>0</v>
      </c>
    </row>
    <row r="228" spans="1:65" s="2" customFormat="1" ht="24.15" customHeight="1">
      <c r="A228" s="34"/>
      <c r="B228" s="35"/>
      <c r="C228" s="183" t="s">
        <v>369</v>
      </c>
      <c r="D228" s="183" t="s">
        <v>128</v>
      </c>
      <c r="E228" s="184" t="s">
        <v>370</v>
      </c>
      <c r="F228" s="185" t="s">
        <v>371</v>
      </c>
      <c r="G228" s="186" t="s">
        <v>131</v>
      </c>
      <c r="H228" s="187">
        <v>1</v>
      </c>
      <c r="I228" s="188"/>
      <c r="J228" s="189">
        <f>ROUND(I228*H228,2)</f>
        <v>0</v>
      </c>
      <c r="K228" s="190"/>
      <c r="L228" s="39"/>
      <c r="M228" s="191" t="s">
        <v>1</v>
      </c>
      <c r="N228" s="192" t="s">
        <v>39</v>
      </c>
      <c r="O228" s="71"/>
      <c r="P228" s="193">
        <f>O228*H228</f>
        <v>0</v>
      </c>
      <c r="Q228" s="193">
        <v>0</v>
      </c>
      <c r="R228" s="193">
        <f>Q228*H228</f>
        <v>0</v>
      </c>
      <c r="S228" s="193">
        <v>0.008</v>
      </c>
      <c r="T228" s="194">
        <f>S228*H228</f>
        <v>0.008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5" t="s">
        <v>199</v>
      </c>
      <c r="AT228" s="195" t="s">
        <v>128</v>
      </c>
      <c r="AU228" s="195" t="s">
        <v>133</v>
      </c>
      <c r="AY228" s="17" t="s">
        <v>125</v>
      </c>
      <c r="BE228" s="196">
        <f>IF(N228="základní",J228,0)</f>
        <v>0</v>
      </c>
      <c r="BF228" s="196">
        <f>IF(N228="snížená",J228,0)</f>
        <v>0</v>
      </c>
      <c r="BG228" s="196">
        <f>IF(N228="zákl. přenesená",J228,0)</f>
        <v>0</v>
      </c>
      <c r="BH228" s="196">
        <f>IF(N228="sníž. přenesená",J228,0)</f>
        <v>0</v>
      </c>
      <c r="BI228" s="196">
        <f>IF(N228="nulová",J228,0)</f>
        <v>0</v>
      </c>
      <c r="BJ228" s="17" t="s">
        <v>133</v>
      </c>
      <c r="BK228" s="196">
        <f>ROUND(I228*H228,2)</f>
        <v>0</v>
      </c>
      <c r="BL228" s="17" t="s">
        <v>199</v>
      </c>
      <c r="BM228" s="195" t="s">
        <v>372</v>
      </c>
    </row>
    <row r="229" spans="1:65" s="2" customFormat="1" ht="24.15" customHeight="1">
      <c r="A229" s="34"/>
      <c r="B229" s="35"/>
      <c r="C229" s="183" t="s">
        <v>373</v>
      </c>
      <c r="D229" s="183" t="s">
        <v>128</v>
      </c>
      <c r="E229" s="184" t="s">
        <v>374</v>
      </c>
      <c r="F229" s="185" t="s">
        <v>375</v>
      </c>
      <c r="G229" s="186" t="s">
        <v>131</v>
      </c>
      <c r="H229" s="187">
        <v>2</v>
      </c>
      <c r="I229" s="188"/>
      <c r="J229" s="189">
        <f>ROUND(I229*H229,2)</f>
        <v>0</v>
      </c>
      <c r="K229" s="190"/>
      <c r="L229" s="39"/>
      <c r="M229" s="191" t="s">
        <v>1</v>
      </c>
      <c r="N229" s="192" t="s">
        <v>39</v>
      </c>
      <c r="O229" s="71"/>
      <c r="P229" s="193">
        <f>O229*H229</f>
        <v>0</v>
      </c>
      <c r="Q229" s="193">
        <v>0</v>
      </c>
      <c r="R229" s="193">
        <f>Q229*H229</f>
        <v>0</v>
      </c>
      <c r="S229" s="193">
        <v>0.0018</v>
      </c>
      <c r="T229" s="194">
        <f>S229*H229</f>
        <v>0.0036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5" t="s">
        <v>199</v>
      </c>
      <c r="AT229" s="195" t="s">
        <v>128</v>
      </c>
      <c r="AU229" s="195" t="s">
        <v>133</v>
      </c>
      <c r="AY229" s="17" t="s">
        <v>125</v>
      </c>
      <c r="BE229" s="196">
        <f>IF(N229="základní",J229,0)</f>
        <v>0</v>
      </c>
      <c r="BF229" s="196">
        <f>IF(N229="snížená",J229,0)</f>
        <v>0</v>
      </c>
      <c r="BG229" s="196">
        <f>IF(N229="zákl. přenesená",J229,0)</f>
        <v>0</v>
      </c>
      <c r="BH229" s="196">
        <f>IF(N229="sníž. přenesená",J229,0)</f>
        <v>0</v>
      </c>
      <c r="BI229" s="196">
        <f>IF(N229="nulová",J229,0)</f>
        <v>0</v>
      </c>
      <c r="BJ229" s="17" t="s">
        <v>133</v>
      </c>
      <c r="BK229" s="196">
        <f>ROUND(I229*H229,2)</f>
        <v>0</v>
      </c>
      <c r="BL229" s="17" t="s">
        <v>199</v>
      </c>
      <c r="BM229" s="195" t="s">
        <v>376</v>
      </c>
    </row>
    <row r="230" spans="1:65" s="2" customFormat="1" ht="24.15" customHeight="1">
      <c r="A230" s="34"/>
      <c r="B230" s="35"/>
      <c r="C230" s="183" t="s">
        <v>377</v>
      </c>
      <c r="D230" s="183" t="s">
        <v>128</v>
      </c>
      <c r="E230" s="184" t="s">
        <v>378</v>
      </c>
      <c r="F230" s="185" t="s">
        <v>379</v>
      </c>
      <c r="G230" s="186" t="s">
        <v>131</v>
      </c>
      <c r="H230" s="187">
        <v>2</v>
      </c>
      <c r="I230" s="188"/>
      <c r="J230" s="189">
        <f>ROUND(I230*H230,2)</f>
        <v>0</v>
      </c>
      <c r="K230" s="190"/>
      <c r="L230" s="39"/>
      <c r="M230" s="191" t="s">
        <v>1</v>
      </c>
      <c r="N230" s="192" t="s">
        <v>39</v>
      </c>
      <c r="O230" s="71"/>
      <c r="P230" s="193">
        <f>O230*H230</f>
        <v>0</v>
      </c>
      <c r="Q230" s="193">
        <v>0</v>
      </c>
      <c r="R230" s="193">
        <f>Q230*H230</f>
        <v>0</v>
      </c>
      <c r="S230" s="193">
        <v>0</v>
      </c>
      <c r="T230" s="194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5" t="s">
        <v>199</v>
      </c>
      <c r="AT230" s="195" t="s">
        <v>128</v>
      </c>
      <c r="AU230" s="195" t="s">
        <v>133</v>
      </c>
      <c r="AY230" s="17" t="s">
        <v>125</v>
      </c>
      <c r="BE230" s="196">
        <f>IF(N230="základní",J230,0)</f>
        <v>0</v>
      </c>
      <c r="BF230" s="196">
        <f>IF(N230="snížená",J230,0)</f>
        <v>0</v>
      </c>
      <c r="BG230" s="196">
        <f>IF(N230="zákl. přenesená",J230,0)</f>
        <v>0</v>
      </c>
      <c r="BH230" s="196">
        <f>IF(N230="sníž. přenesená",J230,0)</f>
        <v>0</v>
      </c>
      <c r="BI230" s="196">
        <f>IF(N230="nulová",J230,0)</f>
        <v>0</v>
      </c>
      <c r="BJ230" s="17" t="s">
        <v>133</v>
      </c>
      <c r="BK230" s="196">
        <f>ROUND(I230*H230,2)</f>
        <v>0</v>
      </c>
      <c r="BL230" s="17" t="s">
        <v>199</v>
      </c>
      <c r="BM230" s="195" t="s">
        <v>380</v>
      </c>
    </row>
    <row r="231" spans="1:65" s="2" customFormat="1" ht="24.15" customHeight="1">
      <c r="A231" s="34"/>
      <c r="B231" s="35"/>
      <c r="C231" s="183" t="s">
        <v>381</v>
      </c>
      <c r="D231" s="183" t="s">
        <v>128</v>
      </c>
      <c r="E231" s="184" t="s">
        <v>382</v>
      </c>
      <c r="F231" s="185" t="s">
        <v>383</v>
      </c>
      <c r="G231" s="186" t="s">
        <v>131</v>
      </c>
      <c r="H231" s="187">
        <v>3</v>
      </c>
      <c r="I231" s="188"/>
      <c r="J231" s="189">
        <f>ROUND(I231*H231,2)</f>
        <v>0</v>
      </c>
      <c r="K231" s="190"/>
      <c r="L231" s="39"/>
      <c r="M231" s="191" t="s">
        <v>1</v>
      </c>
      <c r="N231" s="192" t="s">
        <v>39</v>
      </c>
      <c r="O231" s="71"/>
      <c r="P231" s="193">
        <f>O231*H231</f>
        <v>0</v>
      </c>
      <c r="Q231" s="193">
        <v>0</v>
      </c>
      <c r="R231" s="193">
        <f>Q231*H231</f>
        <v>0</v>
      </c>
      <c r="S231" s="193">
        <v>0</v>
      </c>
      <c r="T231" s="194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5" t="s">
        <v>199</v>
      </c>
      <c r="AT231" s="195" t="s">
        <v>128</v>
      </c>
      <c r="AU231" s="195" t="s">
        <v>133</v>
      </c>
      <c r="AY231" s="17" t="s">
        <v>125</v>
      </c>
      <c r="BE231" s="196">
        <f>IF(N231="základní",J231,0)</f>
        <v>0</v>
      </c>
      <c r="BF231" s="196">
        <f>IF(N231="snížená",J231,0)</f>
        <v>0</v>
      </c>
      <c r="BG231" s="196">
        <f>IF(N231="zákl. přenesená",J231,0)</f>
        <v>0</v>
      </c>
      <c r="BH231" s="196">
        <f>IF(N231="sníž. přenesená",J231,0)</f>
        <v>0</v>
      </c>
      <c r="BI231" s="196">
        <f>IF(N231="nulová",J231,0)</f>
        <v>0</v>
      </c>
      <c r="BJ231" s="17" t="s">
        <v>133</v>
      </c>
      <c r="BK231" s="196">
        <f>ROUND(I231*H231,2)</f>
        <v>0</v>
      </c>
      <c r="BL231" s="17" t="s">
        <v>199</v>
      </c>
      <c r="BM231" s="195" t="s">
        <v>384</v>
      </c>
    </row>
    <row r="232" spans="2:51" s="13" customFormat="1" ht="20.4">
      <c r="B232" s="197"/>
      <c r="C232" s="198"/>
      <c r="D232" s="199" t="s">
        <v>135</v>
      </c>
      <c r="E232" s="200" t="s">
        <v>1</v>
      </c>
      <c r="F232" s="201" t="s">
        <v>385</v>
      </c>
      <c r="G232" s="198"/>
      <c r="H232" s="200" t="s">
        <v>1</v>
      </c>
      <c r="I232" s="202"/>
      <c r="J232" s="198"/>
      <c r="K232" s="198"/>
      <c r="L232" s="203"/>
      <c r="M232" s="204"/>
      <c r="N232" s="205"/>
      <c r="O232" s="205"/>
      <c r="P232" s="205"/>
      <c r="Q232" s="205"/>
      <c r="R232" s="205"/>
      <c r="S232" s="205"/>
      <c r="T232" s="206"/>
      <c r="AT232" s="207" t="s">
        <v>135</v>
      </c>
      <c r="AU232" s="207" t="s">
        <v>133</v>
      </c>
      <c r="AV232" s="13" t="s">
        <v>81</v>
      </c>
      <c r="AW232" s="13" t="s">
        <v>31</v>
      </c>
      <c r="AX232" s="13" t="s">
        <v>73</v>
      </c>
      <c r="AY232" s="207" t="s">
        <v>125</v>
      </c>
    </row>
    <row r="233" spans="2:51" s="14" customFormat="1" ht="12">
      <c r="B233" s="208"/>
      <c r="C233" s="209"/>
      <c r="D233" s="199" t="s">
        <v>135</v>
      </c>
      <c r="E233" s="210" t="s">
        <v>1</v>
      </c>
      <c r="F233" s="211" t="s">
        <v>155</v>
      </c>
      <c r="G233" s="209"/>
      <c r="H233" s="212">
        <v>3</v>
      </c>
      <c r="I233" s="213"/>
      <c r="J233" s="209"/>
      <c r="K233" s="209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135</v>
      </c>
      <c r="AU233" s="218" t="s">
        <v>133</v>
      </c>
      <c r="AV233" s="14" t="s">
        <v>133</v>
      </c>
      <c r="AW233" s="14" t="s">
        <v>31</v>
      </c>
      <c r="AX233" s="14" t="s">
        <v>81</v>
      </c>
      <c r="AY233" s="218" t="s">
        <v>125</v>
      </c>
    </row>
    <row r="234" spans="1:65" s="2" customFormat="1" ht="24.15" customHeight="1">
      <c r="A234" s="34"/>
      <c r="B234" s="35"/>
      <c r="C234" s="183" t="s">
        <v>386</v>
      </c>
      <c r="D234" s="183" t="s">
        <v>128</v>
      </c>
      <c r="E234" s="184" t="s">
        <v>387</v>
      </c>
      <c r="F234" s="185" t="s">
        <v>388</v>
      </c>
      <c r="G234" s="186" t="s">
        <v>131</v>
      </c>
      <c r="H234" s="187">
        <v>1</v>
      </c>
      <c r="I234" s="188"/>
      <c r="J234" s="189">
        <f>ROUND(I234*H234,2)</f>
        <v>0</v>
      </c>
      <c r="K234" s="190"/>
      <c r="L234" s="39"/>
      <c r="M234" s="191" t="s">
        <v>1</v>
      </c>
      <c r="N234" s="192" t="s">
        <v>39</v>
      </c>
      <c r="O234" s="71"/>
      <c r="P234" s="193">
        <f>O234*H234</f>
        <v>0</v>
      </c>
      <c r="Q234" s="193">
        <v>0</v>
      </c>
      <c r="R234" s="193">
        <f>Q234*H234</f>
        <v>0</v>
      </c>
      <c r="S234" s="193">
        <v>0</v>
      </c>
      <c r="T234" s="194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5" t="s">
        <v>199</v>
      </c>
      <c r="AT234" s="195" t="s">
        <v>128</v>
      </c>
      <c r="AU234" s="195" t="s">
        <v>133</v>
      </c>
      <c r="AY234" s="17" t="s">
        <v>125</v>
      </c>
      <c r="BE234" s="196">
        <f>IF(N234="základní",J234,0)</f>
        <v>0</v>
      </c>
      <c r="BF234" s="196">
        <f>IF(N234="snížená",J234,0)</f>
        <v>0</v>
      </c>
      <c r="BG234" s="196">
        <f>IF(N234="zákl. přenesená",J234,0)</f>
        <v>0</v>
      </c>
      <c r="BH234" s="196">
        <f>IF(N234="sníž. přenesená",J234,0)</f>
        <v>0</v>
      </c>
      <c r="BI234" s="196">
        <f>IF(N234="nulová",J234,0)</f>
        <v>0</v>
      </c>
      <c r="BJ234" s="17" t="s">
        <v>133</v>
      </c>
      <c r="BK234" s="196">
        <f>ROUND(I234*H234,2)</f>
        <v>0</v>
      </c>
      <c r="BL234" s="17" t="s">
        <v>199</v>
      </c>
      <c r="BM234" s="195" t="s">
        <v>389</v>
      </c>
    </row>
    <row r="235" spans="1:65" s="2" customFormat="1" ht="24.15" customHeight="1">
      <c r="A235" s="34"/>
      <c r="B235" s="35"/>
      <c r="C235" s="230" t="s">
        <v>390</v>
      </c>
      <c r="D235" s="230" t="s">
        <v>218</v>
      </c>
      <c r="E235" s="231" t="s">
        <v>391</v>
      </c>
      <c r="F235" s="232" t="s">
        <v>392</v>
      </c>
      <c r="G235" s="233" t="s">
        <v>142</v>
      </c>
      <c r="H235" s="234">
        <v>1.1</v>
      </c>
      <c r="I235" s="235"/>
      <c r="J235" s="236">
        <f>ROUND(I235*H235,2)</f>
        <v>0</v>
      </c>
      <c r="K235" s="237"/>
      <c r="L235" s="238"/>
      <c r="M235" s="239" t="s">
        <v>1</v>
      </c>
      <c r="N235" s="240" t="s">
        <v>39</v>
      </c>
      <c r="O235" s="71"/>
      <c r="P235" s="193">
        <f>O235*H235</f>
        <v>0</v>
      </c>
      <c r="Q235" s="193">
        <v>0.0342</v>
      </c>
      <c r="R235" s="193">
        <f>Q235*H235</f>
        <v>0.03762000000000001</v>
      </c>
      <c r="S235" s="193">
        <v>0</v>
      </c>
      <c r="T235" s="194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5" t="s">
        <v>221</v>
      </c>
      <c r="AT235" s="195" t="s">
        <v>218</v>
      </c>
      <c r="AU235" s="195" t="s">
        <v>133</v>
      </c>
      <c r="AY235" s="17" t="s">
        <v>125</v>
      </c>
      <c r="BE235" s="196">
        <f>IF(N235="základní",J235,0)</f>
        <v>0</v>
      </c>
      <c r="BF235" s="196">
        <f>IF(N235="snížená",J235,0)</f>
        <v>0</v>
      </c>
      <c r="BG235" s="196">
        <f>IF(N235="zákl. přenesená",J235,0)</f>
        <v>0</v>
      </c>
      <c r="BH235" s="196">
        <f>IF(N235="sníž. přenesená",J235,0)</f>
        <v>0</v>
      </c>
      <c r="BI235" s="196">
        <f>IF(N235="nulová",J235,0)</f>
        <v>0</v>
      </c>
      <c r="BJ235" s="17" t="s">
        <v>133</v>
      </c>
      <c r="BK235" s="196">
        <f>ROUND(I235*H235,2)</f>
        <v>0</v>
      </c>
      <c r="BL235" s="17" t="s">
        <v>199</v>
      </c>
      <c r="BM235" s="195" t="s">
        <v>393</v>
      </c>
    </row>
    <row r="236" spans="2:51" s="14" customFormat="1" ht="12">
      <c r="B236" s="208"/>
      <c r="C236" s="209"/>
      <c r="D236" s="199" t="s">
        <v>135</v>
      </c>
      <c r="E236" s="209"/>
      <c r="F236" s="211" t="s">
        <v>394</v>
      </c>
      <c r="G236" s="209"/>
      <c r="H236" s="212">
        <v>1.1</v>
      </c>
      <c r="I236" s="213"/>
      <c r="J236" s="209"/>
      <c r="K236" s="209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135</v>
      </c>
      <c r="AU236" s="218" t="s">
        <v>133</v>
      </c>
      <c r="AV236" s="14" t="s">
        <v>133</v>
      </c>
      <c r="AW236" s="14" t="s">
        <v>4</v>
      </c>
      <c r="AX236" s="14" t="s">
        <v>81</v>
      </c>
      <c r="AY236" s="218" t="s">
        <v>125</v>
      </c>
    </row>
    <row r="237" spans="1:65" s="2" customFormat="1" ht="24.15" customHeight="1">
      <c r="A237" s="34"/>
      <c r="B237" s="35"/>
      <c r="C237" s="183" t="s">
        <v>395</v>
      </c>
      <c r="D237" s="183" t="s">
        <v>128</v>
      </c>
      <c r="E237" s="184" t="s">
        <v>396</v>
      </c>
      <c r="F237" s="185" t="s">
        <v>397</v>
      </c>
      <c r="G237" s="186" t="s">
        <v>131</v>
      </c>
      <c r="H237" s="187">
        <v>1</v>
      </c>
      <c r="I237" s="188"/>
      <c r="J237" s="189">
        <f>ROUND(I237*H237,2)</f>
        <v>0</v>
      </c>
      <c r="K237" s="190"/>
      <c r="L237" s="39"/>
      <c r="M237" s="191" t="s">
        <v>1</v>
      </c>
      <c r="N237" s="192" t="s">
        <v>39</v>
      </c>
      <c r="O237" s="71"/>
      <c r="P237" s="193">
        <f>O237*H237</f>
        <v>0</v>
      </c>
      <c r="Q237" s="193">
        <v>8E-05</v>
      </c>
      <c r="R237" s="193">
        <f>Q237*H237</f>
        <v>8E-05</v>
      </c>
      <c r="S237" s="193">
        <v>0</v>
      </c>
      <c r="T237" s="194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5" t="s">
        <v>199</v>
      </c>
      <c r="AT237" s="195" t="s">
        <v>128</v>
      </c>
      <c r="AU237" s="195" t="s">
        <v>133</v>
      </c>
      <c r="AY237" s="17" t="s">
        <v>125</v>
      </c>
      <c r="BE237" s="196">
        <f>IF(N237="základní",J237,0)</f>
        <v>0</v>
      </c>
      <c r="BF237" s="196">
        <f>IF(N237="snížená",J237,0)</f>
        <v>0</v>
      </c>
      <c r="BG237" s="196">
        <f>IF(N237="zákl. přenesená",J237,0)</f>
        <v>0</v>
      </c>
      <c r="BH237" s="196">
        <f>IF(N237="sníž. přenesená",J237,0)</f>
        <v>0</v>
      </c>
      <c r="BI237" s="196">
        <f>IF(N237="nulová",J237,0)</f>
        <v>0</v>
      </c>
      <c r="BJ237" s="17" t="s">
        <v>133</v>
      </c>
      <c r="BK237" s="196">
        <f>ROUND(I237*H237,2)</f>
        <v>0</v>
      </c>
      <c r="BL237" s="17" t="s">
        <v>199</v>
      </c>
      <c r="BM237" s="195" t="s">
        <v>398</v>
      </c>
    </row>
    <row r="238" spans="1:65" s="2" customFormat="1" ht="21.75" customHeight="1">
      <c r="A238" s="34"/>
      <c r="B238" s="35"/>
      <c r="C238" s="183" t="s">
        <v>399</v>
      </c>
      <c r="D238" s="183" t="s">
        <v>128</v>
      </c>
      <c r="E238" s="184" t="s">
        <v>400</v>
      </c>
      <c r="F238" s="185" t="s">
        <v>401</v>
      </c>
      <c r="G238" s="186" t="s">
        <v>131</v>
      </c>
      <c r="H238" s="187">
        <v>6</v>
      </c>
      <c r="I238" s="188"/>
      <c r="J238" s="189">
        <f>ROUND(I238*H238,2)</f>
        <v>0</v>
      </c>
      <c r="K238" s="190"/>
      <c r="L238" s="39"/>
      <c r="M238" s="191" t="s">
        <v>1</v>
      </c>
      <c r="N238" s="192" t="s">
        <v>39</v>
      </c>
      <c r="O238" s="71"/>
      <c r="P238" s="193">
        <f>O238*H238</f>
        <v>0</v>
      </c>
      <c r="Q238" s="193">
        <v>0</v>
      </c>
      <c r="R238" s="193">
        <f>Q238*H238</f>
        <v>0</v>
      </c>
      <c r="S238" s="193">
        <v>0</v>
      </c>
      <c r="T238" s="194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5" t="s">
        <v>199</v>
      </c>
      <c r="AT238" s="195" t="s">
        <v>128</v>
      </c>
      <c r="AU238" s="195" t="s">
        <v>133</v>
      </c>
      <c r="AY238" s="17" t="s">
        <v>125</v>
      </c>
      <c r="BE238" s="196">
        <f>IF(N238="základní",J238,0)</f>
        <v>0</v>
      </c>
      <c r="BF238" s="196">
        <f>IF(N238="snížená",J238,0)</f>
        <v>0</v>
      </c>
      <c r="BG238" s="196">
        <f>IF(N238="zákl. přenesená",J238,0)</f>
        <v>0</v>
      </c>
      <c r="BH238" s="196">
        <f>IF(N238="sníž. přenesená",J238,0)</f>
        <v>0</v>
      </c>
      <c r="BI238" s="196">
        <f>IF(N238="nulová",J238,0)</f>
        <v>0</v>
      </c>
      <c r="BJ238" s="17" t="s">
        <v>133</v>
      </c>
      <c r="BK238" s="196">
        <f>ROUND(I238*H238,2)</f>
        <v>0</v>
      </c>
      <c r="BL238" s="17" t="s">
        <v>199</v>
      </c>
      <c r="BM238" s="195" t="s">
        <v>402</v>
      </c>
    </row>
    <row r="239" spans="1:65" s="2" customFormat="1" ht="16.5" customHeight="1">
      <c r="A239" s="34"/>
      <c r="B239" s="35"/>
      <c r="C239" s="230" t="s">
        <v>403</v>
      </c>
      <c r="D239" s="230" t="s">
        <v>218</v>
      </c>
      <c r="E239" s="231" t="s">
        <v>404</v>
      </c>
      <c r="F239" s="232" t="s">
        <v>405</v>
      </c>
      <c r="G239" s="233" t="s">
        <v>131</v>
      </c>
      <c r="H239" s="234">
        <v>6</v>
      </c>
      <c r="I239" s="235"/>
      <c r="J239" s="236">
        <f>ROUND(I239*H239,2)</f>
        <v>0</v>
      </c>
      <c r="K239" s="237"/>
      <c r="L239" s="238"/>
      <c r="M239" s="239" t="s">
        <v>1</v>
      </c>
      <c r="N239" s="240" t="s">
        <v>39</v>
      </c>
      <c r="O239" s="71"/>
      <c r="P239" s="193">
        <f>O239*H239</f>
        <v>0</v>
      </c>
      <c r="Q239" s="193">
        <v>0.0001</v>
      </c>
      <c r="R239" s="193">
        <f>Q239*H239</f>
        <v>0.0006000000000000001</v>
      </c>
      <c r="S239" s="193">
        <v>0</v>
      </c>
      <c r="T239" s="194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5" t="s">
        <v>221</v>
      </c>
      <c r="AT239" s="195" t="s">
        <v>218</v>
      </c>
      <c r="AU239" s="195" t="s">
        <v>133</v>
      </c>
      <c r="AY239" s="17" t="s">
        <v>125</v>
      </c>
      <c r="BE239" s="196">
        <f>IF(N239="základní",J239,0)</f>
        <v>0</v>
      </c>
      <c r="BF239" s="196">
        <f>IF(N239="snížená",J239,0)</f>
        <v>0</v>
      </c>
      <c r="BG239" s="196">
        <f>IF(N239="zákl. přenesená",J239,0)</f>
        <v>0</v>
      </c>
      <c r="BH239" s="196">
        <f>IF(N239="sníž. přenesená",J239,0)</f>
        <v>0</v>
      </c>
      <c r="BI239" s="196">
        <f>IF(N239="nulová",J239,0)</f>
        <v>0</v>
      </c>
      <c r="BJ239" s="17" t="s">
        <v>133</v>
      </c>
      <c r="BK239" s="196">
        <f>ROUND(I239*H239,2)</f>
        <v>0</v>
      </c>
      <c r="BL239" s="17" t="s">
        <v>199</v>
      </c>
      <c r="BM239" s="195" t="s">
        <v>406</v>
      </c>
    </row>
    <row r="240" spans="1:65" s="2" customFormat="1" ht="24.15" customHeight="1">
      <c r="A240" s="34"/>
      <c r="B240" s="35"/>
      <c r="C240" s="183" t="s">
        <v>407</v>
      </c>
      <c r="D240" s="183" t="s">
        <v>128</v>
      </c>
      <c r="E240" s="184" t="s">
        <v>408</v>
      </c>
      <c r="F240" s="185" t="s">
        <v>409</v>
      </c>
      <c r="G240" s="186" t="s">
        <v>410</v>
      </c>
      <c r="H240" s="187">
        <v>2.2</v>
      </c>
      <c r="I240" s="188"/>
      <c r="J240" s="189">
        <f>ROUND(I240*H240,2)</f>
        <v>0</v>
      </c>
      <c r="K240" s="190"/>
      <c r="L240" s="39"/>
      <c r="M240" s="191" t="s">
        <v>1</v>
      </c>
      <c r="N240" s="192" t="s">
        <v>39</v>
      </c>
      <c r="O240" s="71"/>
      <c r="P240" s="193">
        <f>O240*H240</f>
        <v>0</v>
      </c>
      <c r="Q240" s="193">
        <v>0</v>
      </c>
      <c r="R240" s="193">
        <f>Q240*H240</f>
        <v>0</v>
      </c>
      <c r="S240" s="193">
        <v>0</v>
      </c>
      <c r="T240" s="194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5" t="s">
        <v>199</v>
      </c>
      <c r="AT240" s="195" t="s">
        <v>128</v>
      </c>
      <c r="AU240" s="195" t="s">
        <v>133</v>
      </c>
      <c r="AY240" s="17" t="s">
        <v>125</v>
      </c>
      <c r="BE240" s="196">
        <f>IF(N240="základní",J240,0)</f>
        <v>0</v>
      </c>
      <c r="BF240" s="196">
        <f>IF(N240="snížená",J240,0)</f>
        <v>0</v>
      </c>
      <c r="BG240" s="196">
        <f>IF(N240="zákl. přenesená",J240,0)</f>
        <v>0</v>
      </c>
      <c r="BH240" s="196">
        <f>IF(N240="sníž. přenesená",J240,0)</f>
        <v>0</v>
      </c>
      <c r="BI240" s="196">
        <f>IF(N240="nulová",J240,0)</f>
        <v>0</v>
      </c>
      <c r="BJ240" s="17" t="s">
        <v>133</v>
      </c>
      <c r="BK240" s="196">
        <f>ROUND(I240*H240,2)</f>
        <v>0</v>
      </c>
      <c r="BL240" s="17" t="s">
        <v>199</v>
      </c>
      <c r="BM240" s="195" t="s">
        <v>411</v>
      </c>
    </row>
    <row r="241" spans="2:51" s="14" customFormat="1" ht="12">
      <c r="B241" s="208"/>
      <c r="C241" s="209"/>
      <c r="D241" s="199" t="s">
        <v>135</v>
      </c>
      <c r="E241" s="210" t="s">
        <v>1</v>
      </c>
      <c r="F241" s="211" t="s">
        <v>412</v>
      </c>
      <c r="G241" s="209"/>
      <c r="H241" s="212">
        <v>2.2</v>
      </c>
      <c r="I241" s="213"/>
      <c r="J241" s="209"/>
      <c r="K241" s="209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135</v>
      </c>
      <c r="AU241" s="218" t="s">
        <v>133</v>
      </c>
      <c r="AV241" s="14" t="s">
        <v>133</v>
      </c>
      <c r="AW241" s="14" t="s">
        <v>31</v>
      </c>
      <c r="AX241" s="14" t="s">
        <v>81</v>
      </c>
      <c r="AY241" s="218" t="s">
        <v>125</v>
      </c>
    </row>
    <row r="242" spans="1:65" s="2" customFormat="1" ht="16.5" customHeight="1">
      <c r="A242" s="34"/>
      <c r="B242" s="35"/>
      <c r="C242" s="230" t="s">
        <v>413</v>
      </c>
      <c r="D242" s="230" t="s">
        <v>218</v>
      </c>
      <c r="E242" s="231" t="s">
        <v>414</v>
      </c>
      <c r="F242" s="232" t="s">
        <v>415</v>
      </c>
      <c r="G242" s="233" t="s">
        <v>410</v>
      </c>
      <c r="H242" s="234">
        <v>2.42</v>
      </c>
      <c r="I242" s="235"/>
      <c r="J242" s="236">
        <f>ROUND(I242*H242,2)</f>
        <v>0</v>
      </c>
      <c r="K242" s="237"/>
      <c r="L242" s="238"/>
      <c r="M242" s="239" t="s">
        <v>1</v>
      </c>
      <c r="N242" s="240" t="s">
        <v>39</v>
      </c>
      <c r="O242" s="71"/>
      <c r="P242" s="193">
        <f>O242*H242</f>
        <v>0</v>
      </c>
      <c r="Q242" s="193">
        <v>0.0006</v>
      </c>
      <c r="R242" s="193">
        <f>Q242*H242</f>
        <v>0.0014519999999999997</v>
      </c>
      <c r="S242" s="193">
        <v>0</v>
      </c>
      <c r="T242" s="194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5" t="s">
        <v>221</v>
      </c>
      <c r="AT242" s="195" t="s">
        <v>218</v>
      </c>
      <c r="AU242" s="195" t="s">
        <v>133</v>
      </c>
      <c r="AY242" s="17" t="s">
        <v>125</v>
      </c>
      <c r="BE242" s="196">
        <f>IF(N242="základní",J242,0)</f>
        <v>0</v>
      </c>
      <c r="BF242" s="196">
        <f>IF(N242="snížená",J242,0)</f>
        <v>0</v>
      </c>
      <c r="BG242" s="196">
        <f>IF(N242="zákl. přenesená",J242,0)</f>
        <v>0</v>
      </c>
      <c r="BH242" s="196">
        <f>IF(N242="sníž. přenesená",J242,0)</f>
        <v>0</v>
      </c>
      <c r="BI242" s="196">
        <f>IF(N242="nulová",J242,0)</f>
        <v>0</v>
      </c>
      <c r="BJ242" s="17" t="s">
        <v>133</v>
      </c>
      <c r="BK242" s="196">
        <f>ROUND(I242*H242,2)</f>
        <v>0</v>
      </c>
      <c r="BL242" s="17" t="s">
        <v>199</v>
      </c>
      <c r="BM242" s="195" t="s">
        <v>416</v>
      </c>
    </row>
    <row r="243" spans="2:51" s="14" customFormat="1" ht="12">
      <c r="B243" s="208"/>
      <c r="C243" s="209"/>
      <c r="D243" s="199" t="s">
        <v>135</v>
      </c>
      <c r="E243" s="209"/>
      <c r="F243" s="211" t="s">
        <v>417</v>
      </c>
      <c r="G243" s="209"/>
      <c r="H243" s="212">
        <v>2.42</v>
      </c>
      <c r="I243" s="213"/>
      <c r="J243" s="209"/>
      <c r="K243" s="209"/>
      <c r="L243" s="214"/>
      <c r="M243" s="215"/>
      <c r="N243" s="216"/>
      <c r="O243" s="216"/>
      <c r="P243" s="216"/>
      <c r="Q243" s="216"/>
      <c r="R243" s="216"/>
      <c r="S243" s="216"/>
      <c r="T243" s="217"/>
      <c r="AT243" s="218" t="s">
        <v>135</v>
      </c>
      <c r="AU243" s="218" t="s">
        <v>133</v>
      </c>
      <c r="AV243" s="14" t="s">
        <v>133</v>
      </c>
      <c r="AW243" s="14" t="s">
        <v>4</v>
      </c>
      <c r="AX243" s="14" t="s">
        <v>81</v>
      </c>
      <c r="AY243" s="218" t="s">
        <v>125</v>
      </c>
    </row>
    <row r="244" spans="1:65" s="2" customFormat="1" ht="24.15" customHeight="1">
      <c r="A244" s="34"/>
      <c r="B244" s="35"/>
      <c r="C244" s="183" t="s">
        <v>418</v>
      </c>
      <c r="D244" s="183" t="s">
        <v>128</v>
      </c>
      <c r="E244" s="184" t="s">
        <v>419</v>
      </c>
      <c r="F244" s="185" t="s">
        <v>420</v>
      </c>
      <c r="G244" s="186" t="s">
        <v>131</v>
      </c>
      <c r="H244" s="187">
        <v>3</v>
      </c>
      <c r="I244" s="188"/>
      <c r="J244" s="189">
        <f>ROUND(I244*H244,2)</f>
        <v>0</v>
      </c>
      <c r="K244" s="190"/>
      <c r="L244" s="39"/>
      <c r="M244" s="191" t="s">
        <v>1</v>
      </c>
      <c r="N244" s="192" t="s">
        <v>39</v>
      </c>
      <c r="O244" s="71"/>
      <c r="P244" s="193">
        <f>O244*H244</f>
        <v>0</v>
      </c>
      <c r="Q244" s="193">
        <v>0</v>
      </c>
      <c r="R244" s="193">
        <f>Q244*H244</f>
        <v>0</v>
      </c>
      <c r="S244" s="193">
        <v>0.166</v>
      </c>
      <c r="T244" s="194">
        <f>S244*H244</f>
        <v>0.498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5" t="s">
        <v>199</v>
      </c>
      <c r="AT244" s="195" t="s">
        <v>128</v>
      </c>
      <c r="AU244" s="195" t="s">
        <v>133</v>
      </c>
      <c r="AY244" s="17" t="s">
        <v>125</v>
      </c>
      <c r="BE244" s="196">
        <f>IF(N244="základní",J244,0)</f>
        <v>0</v>
      </c>
      <c r="BF244" s="196">
        <f>IF(N244="snížená",J244,0)</f>
        <v>0</v>
      </c>
      <c r="BG244" s="196">
        <f>IF(N244="zákl. přenesená",J244,0)</f>
        <v>0</v>
      </c>
      <c r="BH244" s="196">
        <f>IF(N244="sníž. přenesená",J244,0)</f>
        <v>0</v>
      </c>
      <c r="BI244" s="196">
        <f>IF(N244="nulová",J244,0)</f>
        <v>0</v>
      </c>
      <c r="BJ244" s="17" t="s">
        <v>133</v>
      </c>
      <c r="BK244" s="196">
        <f>ROUND(I244*H244,2)</f>
        <v>0</v>
      </c>
      <c r="BL244" s="17" t="s">
        <v>199</v>
      </c>
      <c r="BM244" s="195" t="s">
        <v>421</v>
      </c>
    </row>
    <row r="245" spans="1:65" s="2" customFormat="1" ht="16.5" customHeight="1">
      <c r="A245" s="34"/>
      <c r="B245" s="35"/>
      <c r="C245" s="183" t="s">
        <v>422</v>
      </c>
      <c r="D245" s="183" t="s">
        <v>128</v>
      </c>
      <c r="E245" s="184" t="s">
        <v>423</v>
      </c>
      <c r="F245" s="185" t="s">
        <v>424</v>
      </c>
      <c r="G245" s="186" t="s">
        <v>131</v>
      </c>
      <c r="H245" s="187">
        <v>1</v>
      </c>
      <c r="I245" s="188"/>
      <c r="J245" s="189">
        <f>ROUND(I245*H245,2)</f>
        <v>0</v>
      </c>
      <c r="K245" s="190"/>
      <c r="L245" s="39"/>
      <c r="M245" s="191" t="s">
        <v>1</v>
      </c>
      <c r="N245" s="192" t="s">
        <v>39</v>
      </c>
      <c r="O245" s="71"/>
      <c r="P245" s="193">
        <f>O245*H245</f>
        <v>0</v>
      </c>
      <c r="Q245" s="193">
        <v>0</v>
      </c>
      <c r="R245" s="193">
        <f>Q245*H245</f>
        <v>0</v>
      </c>
      <c r="S245" s="193">
        <v>0.0881</v>
      </c>
      <c r="T245" s="194">
        <f>S245*H245</f>
        <v>0.0881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5" t="s">
        <v>199</v>
      </c>
      <c r="AT245" s="195" t="s">
        <v>128</v>
      </c>
      <c r="AU245" s="195" t="s">
        <v>133</v>
      </c>
      <c r="AY245" s="17" t="s">
        <v>125</v>
      </c>
      <c r="BE245" s="196">
        <f>IF(N245="základní",J245,0)</f>
        <v>0</v>
      </c>
      <c r="BF245" s="196">
        <f>IF(N245="snížená",J245,0)</f>
        <v>0</v>
      </c>
      <c r="BG245" s="196">
        <f>IF(N245="zákl. přenesená",J245,0)</f>
        <v>0</v>
      </c>
      <c r="BH245" s="196">
        <f>IF(N245="sníž. přenesená",J245,0)</f>
        <v>0</v>
      </c>
      <c r="BI245" s="196">
        <f>IF(N245="nulová",J245,0)</f>
        <v>0</v>
      </c>
      <c r="BJ245" s="17" t="s">
        <v>133</v>
      </c>
      <c r="BK245" s="196">
        <f>ROUND(I245*H245,2)</f>
        <v>0</v>
      </c>
      <c r="BL245" s="17" t="s">
        <v>199</v>
      </c>
      <c r="BM245" s="195" t="s">
        <v>425</v>
      </c>
    </row>
    <row r="246" spans="1:65" s="2" customFormat="1" ht="24.15" customHeight="1">
      <c r="A246" s="34"/>
      <c r="B246" s="35"/>
      <c r="C246" s="183" t="s">
        <v>426</v>
      </c>
      <c r="D246" s="183" t="s">
        <v>128</v>
      </c>
      <c r="E246" s="184" t="s">
        <v>427</v>
      </c>
      <c r="F246" s="185" t="s">
        <v>428</v>
      </c>
      <c r="G246" s="186" t="s">
        <v>165</v>
      </c>
      <c r="H246" s="187">
        <v>0.04</v>
      </c>
      <c r="I246" s="188"/>
      <c r="J246" s="189">
        <f>ROUND(I246*H246,2)</f>
        <v>0</v>
      </c>
      <c r="K246" s="190"/>
      <c r="L246" s="39"/>
      <c r="M246" s="191" t="s">
        <v>1</v>
      </c>
      <c r="N246" s="192" t="s">
        <v>39</v>
      </c>
      <c r="O246" s="71"/>
      <c r="P246" s="193">
        <f>O246*H246</f>
        <v>0</v>
      </c>
      <c r="Q246" s="193">
        <v>0</v>
      </c>
      <c r="R246" s="193">
        <f>Q246*H246</f>
        <v>0</v>
      </c>
      <c r="S246" s="193">
        <v>0</v>
      </c>
      <c r="T246" s="194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5" t="s">
        <v>199</v>
      </c>
      <c r="AT246" s="195" t="s">
        <v>128</v>
      </c>
      <c r="AU246" s="195" t="s">
        <v>133</v>
      </c>
      <c r="AY246" s="17" t="s">
        <v>125</v>
      </c>
      <c r="BE246" s="196">
        <f>IF(N246="základní",J246,0)</f>
        <v>0</v>
      </c>
      <c r="BF246" s="196">
        <f>IF(N246="snížená",J246,0)</f>
        <v>0</v>
      </c>
      <c r="BG246" s="196">
        <f>IF(N246="zákl. přenesená",J246,0)</f>
        <v>0</v>
      </c>
      <c r="BH246" s="196">
        <f>IF(N246="sníž. přenesená",J246,0)</f>
        <v>0</v>
      </c>
      <c r="BI246" s="196">
        <f>IF(N246="nulová",J246,0)</f>
        <v>0</v>
      </c>
      <c r="BJ246" s="17" t="s">
        <v>133</v>
      </c>
      <c r="BK246" s="196">
        <f>ROUND(I246*H246,2)</f>
        <v>0</v>
      </c>
      <c r="BL246" s="17" t="s">
        <v>199</v>
      </c>
      <c r="BM246" s="195" t="s">
        <v>429</v>
      </c>
    </row>
    <row r="247" spans="1:65" s="2" customFormat="1" ht="24.15" customHeight="1">
      <c r="A247" s="34"/>
      <c r="B247" s="35"/>
      <c r="C247" s="183" t="s">
        <v>430</v>
      </c>
      <c r="D247" s="183" t="s">
        <v>128</v>
      </c>
      <c r="E247" s="184" t="s">
        <v>431</v>
      </c>
      <c r="F247" s="185" t="s">
        <v>432</v>
      </c>
      <c r="G247" s="186" t="s">
        <v>165</v>
      </c>
      <c r="H247" s="187">
        <v>0.04</v>
      </c>
      <c r="I247" s="188"/>
      <c r="J247" s="189">
        <f>ROUND(I247*H247,2)</f>
        <v>0</v>
      </c>
      <c r="K247" s="190"/>
      <c r="L247" s="39"/>
      <c r="M247" s="191" t="s">
        <v>1</v>
      </c>
      <c r="N247" s="192" t="s">
        <v>39</v>
      </c>
      <c r="O247" s="71"/>
      <c r="P247" s="193">
        <f>O247*H247</f>
        <v>0</v>
      </c>
      <c r="Q247" s="193">
        <v>0</v>
      </c>
      <c r="R247" s="193">
        <f>Q247*H247</f>
        <v>0</v>
      </c>
      <c r="S247" s="193">
        <v>0</v>
      </c>
      <c r="T247" s="194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5" t="s">
        <v>199</v>
      </c>
      <c r="AT247" s="195" t="s">
        <v>128</v>
      </c>
      <c r="AU247" s="195" t="s">
        <v>133</v>
      </c>
      <c r="AY247" s="17" t="s">
        <v>125</v>
      </c>
      <c r="BE247" s="196">
        <f>IF(N247="základní",J247,0)</f>
        <v>0</v>
      </c>
      <c r="BF247" s="196">
        <f>IF(N247="snížená",J247,0)</f>
        <v>0</v>
      </c>
      <c r="BG247" s="196">
        <f>IF(N247="zákl. přenesená",J247,0)</f>
        <v>0</v>
      </c>
      <c r="BH247" s="196">
        <f>IF(N247="sníž. přenesená",J247,0)</f>
        <v>0</v>
      </c>
      <c r="BI247" s="196">
        <f>IF(N247="nulová",J247,0)</f>
        <v>0</v>
      </c>
      <c r="BJ247" s="17" t="s">
        <v>133</v>
      </c>
      <c r="BK247" s="196">
        <f>ROUND(I247*H247,2)</f>
        <v>0</v>
      </c>
      <c r="BL247" s="17" t="s">
        <v>199</v>
      </c>
      <c r="BM247" s="195" t="s">
        <v>433</v>
      </c>
    </row>
    <row r="248" spans="2:63" s="12" customFormat="1" ht="22.95" customHeight="1">
      <c r="B248" s="167"/>
      <c r="C248" s="168"/>
      <c r="D248" s="169" t="s">
        <v>72</v>
      </c>
      <c r="E248" s="181" t="s">
        <v>434</v>
      </c>
      <c r="F248" s="181" t="s">
        <v>435</v>
      </c>
      <c r="G248" s="168"/>
      <c r="H248" s="168"/>
      <c r="I248" s="171"/>
      <c r="J248" s="182">
        <f>BK248</f>
        <v>0</v>
      </c>
      <c r="K248" s="168"/>
      <c r="L248" s="173"/>
      <c r="M248" s="174"/>
      <c r="N248" s="175"/>
      <c r="O248" s="175"/>
      <c r="P248" s="176">
        <f>SUM(P249:P265)</f>
        <v>0</v>
      </c>
      <c r="Q248" s="175"/>
      <c r="R248" s="176">
        <f>SUM(R249:R265)</f>
        <v>0.0068688</v>
      </c>
      <c r="S248" s="175"/>
      <c r="T248" s="177">
        <f>SUM(T249:T265)</f>
        <v>0.270005</v>
      </c>
      <c r="AR248" s="178" t="s">
        <v>133</v>
      </c>
      <c r="AT248" s="179" t="s">
        <v>72</v>
      </c>
      <c r="AU248" s="179" t="s">
        <v>81</v>
      </c>
      <c r="AY248" s="178" t="s">
        <v>125</v>
      </c>
      <c r="BK248" s="180">
        <f>SUM(BK249:BK265)</f>
        <v>0</v>
      </c>
    </row>
    <row r="249" spans="1:65" s="2" customFormat="1" ht="24.15" customHeight="1">
      <c r="A249" s="34"/>
      <c r="B249" s="35"/>
      <c r="C249" s="183" t="s">
        <v>436</v>
      </c>
      <c r="D249" s="183" t="s">
        <v>128</v>
      </c>
      <c r="E249" s="184" t="s">
        <v>437</v>
      </c>
      <c r="F249" s="185" t="s">
        <v>438</v>
      </c>
      <c r="G249" s="186" t="s">
        <v>410</v>
      </c>
      <c r="H249" s="187">
        <v>31.8</v>
      </c>
      <c r="I249" s="188"/>
      <c r="J249" s="189">
        <f>ROUND(I249*H249,2)</f>
        <v>0</v>
      </c>
      <c r="K249" s="190"/>
      <c r="L249" s="39"/>
      <c r="M249" s="191" t="s">
        <v>1</v>
      </c>
      <c r="N249" s="192" t="s">
        <v>39</v>
      </c>
      <c r="O249" s="71"/>
      <c r="P249" s="193">
        <f>O249*H249</f>
        <v>0</v>
      </c>
      <c r="Q249" s="193">
        <v>0</v>
      </c>
      <c r="R249" s="193">
        <f>Q249*H249</f>
        <v>0</v>
      </c>
      <c r="S249" s="193">
        <v>0.001</v>
      </c>
      <c r="T249" s="194">
        <f>S249*H249</f>
        <v>0.0318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5" t="s">
        <v>199</v>
      </c>
      <c r="AT249" s="195" t="s">
        <v>128</v>
      </c>
      <c r="AU249" s="195" t="s">
        <v>133</v>
      </c>
      <c r="AY249" s="17" t="s">
        <v>125</v>
      </c>
      <c r="BE249" s="196">
        <f>IF(N249="základní",J249,0)</f>
        <v>0</v>
      </c>
      <c r="BF249" s="196">
        <f>IF(N249="snížená",J249,0)</f>
        <v>0</v>
      </c>
      <c r="BG249" s="196">
        <f>IF(N249="zákl. přenesená",J249,0)</f>
        <v>0</v>
      </c>
      <c r="BH249" s="196">
        <f>IF(N249="sníž. přenesená",J249,0)</f>
        <v>0</v>
      </c>
      <c r="BI249" s="196">
        <f>IF(N249="nulová",J249,0)</f>
        <v>0</v>
      </c>
      <c r="BJ249" s="17" t="s">
        <v>133</v>
      </c>
      <c r="BK249" s="196">
        <f>ROUND(I249*H249,2)</f>
        <v>0</v>
      </c>
      <c r="BL249" s="17" t="s">
        <v>199</v>
      </c>
      <c r="BM249" s="195" t="s">
        <v>439</v>
      </c>
    </row>
    <row r="250" spans="2:51" s="13" customFormat="1" ht="12">
      <c r="B250" s="197"/>
      <c r="C250" s="198"/>
      <c r="D250" s="199" t="s">
        <v>135</v>
      </c>
      <c r="E250" s="200" t="s">
        <v>1</v>
      </c>
      <c r="F250" s="201" t="s">
        <v>152</v>
      </c>
      <c r="G250" s="198"/>
      <c r="H250" s="200" t="s">
        <v>1</v>
      </c>
      <c r="I250" s="202"/>
      <c r="J250" s="198"/>
      <c r="K250" s="198"/>
      <c r="L250" s="203"/>
      <c r="M250" s="204"/>
      <c r="N250" s="205"/>
      <c r="O250" s="205"/>
      <c r="P250" s="205"/>
      <c r="Q250" s="205"/>
      <c r="R250" s="205"/>
      <c r="S250" s="205"/>
      <c r="T250" s="206"/>
      <c r="AT250" s="207" t="s">
        <v>135</v>
      </c>
      <c r="AU250" s="207" t="s">
        <v>133</v>
      </c>
      <c r="AV250" s="13" t="s">
        <v>81</v>
      </c>
      <c r="AW250" s="13" t="s">
        <v>31</v>
      </c>
      <c r="AX250" s="13" t="s">
        <v>73</v>
      </c>
      <c r="AY250" s="207" t="s">
        <v>125</v>
      </c>
    </row>
    <row r="251" spans="2:51" s="14" customFormat="1" ht="12">
      <c r="B251" s="208"/>
      <c r="C251" s="209"/>
      <c r="D251" s="199" t="s">
        <v>135</v>
      </c>
      <c r="E251" s="210" t="s">
        <v>1</v>
      </c>
      <c r="F251" s="211" t="s">
        <v>440</v>
      </c>
      <c r="G251" s="209"/>
      <c r="H251" s="212">
        <v>14.5</v>
      </c>
      <c r="I251" s="213"/>
      <c r="J251" s="209"/>
      <c r="K251" s="209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135</v>
      </c>
      <c r="AU251" s="218" t="s">
        <v>133</v>
      </c>
      <c r="AV251" s="14" t="s">
        <v>133</v>
      </c>
      <c r="AW251" s="14" t="s">
        <v>31</v>
      </c>
      <c r="AX251" s="14" t="s">
        <v>73</v>
      </c>
      <c r="AY251" s="218" t="s">
        <v>125</v>
      </c>
    </row>
    <row r="252" spans="2:51" s="13" customFormat="1" ht="12">
      <c r="B252" s="197"/>
      <c r="C252" s="198"/>
      <c r="D252" s="199" t="s">
        <v>135</v>
      </c>
      <c r="E252" s="200" t="s">
        <v>1</v>
      </c>
      <c r="F252" s="201" t="s">
        <v>150</v>
      </c>
      <c r="G252" s="198"/>
      <c r="H252" s="200" t="s">
        <v>1</v>
      </c>
      <c r="I252" s="202"/>
      <c r="J252" s="198"/>
      <c r="K252" s="198"/>
      <c r="L252" s="203"/>
      <c r="M252" s="204"/>
      <c r="N252" s="205"/>
      <c r="O252" s="205"/>
      <c r="P252" s="205"/>
      <c r="Q252" s="205"/>
      <c r="R252" s="205"/>
      <c r="S252" s="205"/>
      <c r="T252" s="206"/>
      <c r="AT252" s="207" t="s">
        <v>135</v>
      </c>
      <c r="AU252" s="207" t="s">
        <v>133</v>
      </c>
      <c r="AV252" s="13" t="s">
        <v>81</v>
      </c>
      <c r="AW252" s="13" t="s">
        <v>31</v>
      </c>
      <c r="AX252" s="13" t="s">
        <v>73</v>
      </c>
      <c r="AY252" s="207" t="s">
        <v>125</v>
      </c>
    </row>
    <row r="253" spans="2:51" s="14" customFormat="1" ht="12">
      <c r="B253" s="208"/>
      <c r="C253" s="209"/>
      <c r="D253" s="199" t="s">
        <v>135</v>
      </c>
      <c r="E253" s="210" t="s">
        <v>1</v>
      </c>
      <c r="F253" s="211" t="s">
        <v>441</v>
      </c>
      <c r="G253" s="209"/>
      <c r="H253" s="212">
        <v>17.3</v>
      </c>
      <c r="I253" s="213"/>
      <c r="J253" s="209"/>
      <c r="K253" s="209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135</v>
      </c>
      <c r="AU253" s="218" t="s">
        <v>133</v>
      </c>
      <c r="AV253" s="14" t="s">
        <v>133</v>
      </c>
      <c r="AW253" s="14" t="s">
        <v>31</v>
      </c>
      <c r="AX253" s="14" t="s">
        <v>73</v>
      </c>
      <c r="AY253" s="218" t="s">
        <v>125</v>
      </c>
    </row>
    <row r="254" spans="2:51" s="15" customFormat="1" ht="12">
      <c r="B254" s="219"/>
      <c r="C254" s="220"/>
      <c r="D254" s="199" t="s">
        <v>135</v>
      </c>
      <c r="E254" s="221" t="s">
        <v>1</v>
      </c>
      <c r="F254" s="222" t="s">
        <v>154</v>
      </c>
      <c r="G254" s="220"/>
      <c r="H254" s="223">
        <v>31.8</v>
      </c>
      <c r="I254" s="224"/>
      <c r="J254" s="220"/>
      <c r="K254" s="220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135</v>
      </c>
      <c r="AU254" s="229" t="s">
        <v>133</v>
      </c>
      <c r="AV254" s="15" t="s">
        <v>132</v>
      </c>
      <c r="AW254" s="15" t="s">
        <v>31</v>
      </c>
      <c r="AX254" s="15" t="s">
        <v>81</v>
      </c>
      <c r="AY254" s="229" t="s">
        <v>125</v>
      </c>
    </row>
    <row r="255" spans="1:65" s="2" customFormat="1" ht="16.5" customHeight="1">
      <c r="A255" s="34"/>
      <c r="B255" s="35"/>
      <c r="C255" s="183" t="s">
        <v>442</v>
      </c>
      <c r="D255" s="183" t="s">
        <v>128</v>
      </c>
      <c r="E255" s="184" t="s">
        <v>443</v>
      </c>
      <c r="F255" s="185" t="s">
        <v>444</v>
      </c>
      <c r="G255" s="186" t="s">
        <v>410</v>
      </c>
      <c r="H255" s="187">
        <v>31.8</v>
      </c>
      <c r="I255" s="188"/>
      <c r="J255" s="189">
        <f>ROUND(I255*H255,2)</f>
        <v>0</v>
      </c>
      <c r="K255" s="190"/>
      <c r="L255" s="39"/>
      <c r="M255" s="191" t="s">
        <v>1</v>
      </c>
      <c r="N255" s="192" t="s">
        <v>39</v>
      </c>
      <c r="O255" s="71"/>
      <c r="P255" s="193">
        <f>O255*H255</f>
        <v>0</v>
      </c>
      <c r="Q255" s="193">
        <v>0</v>
      </c>
      <c r="R255" s="193">
        <f>Q255*H255</f>
        <v>0</v>
      </c>
      <c r="S255" s="193">
        <v>0</v>
      </c>
      <c r="T255" s="194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5" t="s">
        <v>199</v>
      </c>
      <c r="AT255" s="195" t="s">
        <v>128</v>
      </c>
      <c r="AU255" s="195" t="s">
        <v>133</v>
      </c>
      <c r="AY255" s="17" t="s">
        <v>125</v>
      </c>
      <c r="BE255" s="196">
        <f>IF(N255="základní",J255,0)</f>
        <v>0</v>
      </c>
      <c r="BF255" s="196">
        <f>IF(N255="snížená",J255,0)</f>
        <v>0</v>
      </c>
      <c r="BG255" s="196">
        <f>IF(N255="zákl. přenesená",J255,0)</f>
        <v>0</v>
      </c>
      <c r="BH255" s="196">
        <f>IF(N255="sníž. přenesená",J255,0)</f>
        <v>0</v>
      </c>
      <c r="BI255" s="196">
        <f>IF(N255="nulová",J255,0)</f>
        <v>0</v>
      </c>
      <c r="BJ255" s="17" t="s">
        <v>133</v>
      </c>
      <c r="BK255" s="196">
        <f>ROUND(I255*H255,2)</f>
        <v>0</v>
      </c>
      <c r="BL255" s="17" t="s">
        <v>199</v>
      </c>
      <c r="BM255" s="195" t="s">
        <v>445</v>
      </c>
    </row>
    <row r="256" spans="1:65" s="2" customFormat="1" ht="16.5" customHeight="1">
      <c r="A256" s="34"/>
      <c r="B256" s="35"/>
      <c r="C256" s="230" t="s">
        <v>446</v>
      </c>
      <c r="D256" s="230" t="s">
        <v>218</v>
      </c>
      <c r="E256" s="231" t="s">
        <v>447</v>
      </c>
      <c r="F256" s="232" t="s">
        <v>448</v>
      </c>
      <c r="G256" s="233" t="s">
        <v>410</v>
      </c>
      <c r="H256" s="234">
        <v>34.344</v>
      </c>
      <c r="I256" s="235"/>
      <c r="J256" s="236">
        <f>ROUND(I256*H256,2)</f>
        <v>0</v>
      </c>
      <c r="K256" s="237"/>
      <c r="L256" s="238"/>
      <c r="M256" s="239" t="s">
        <v>1</v>
      </c>
      <c r="N256" s="240" t="s">
        <v>39</v>
      </c>
      <c r="O256" s="71"/>
      <c r="P256" s="193">
        <f>O256*H256</f>
        <v>0</v>
      </c>
      <c r="Q256" s="193">
        <v>0.0002</v>
      </c>
      <c r="R256" s="193">
        <f>Q256*H256</f>
        <v>0.0068688</v>
      </c>
      <c r="S256" s="193">
        <v>0</v>
      </c>
      <c r="T256" s="194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5" t="s">
        <v>221</v>
      </c>
      <c r="AT256" s="195" t="s">
        <v>218</v>
      </c>
      <c r="AU256" s="195" t="s">
        <v>133</v>
      </c>
      <c r="AY256" s="17" t="s">
        <v>125</v>
      </c>
      <c r="BE256" s="196">
        <f>IF(N256="základní",J256,0)</f>
        <v>0</v>
      </c>
      <c r="BF256" s="196">
        <f>IF(N256="snížená",J256,0)</f>
        <v>0</v>
      </c>
      <c r="BG256" s="196">
        <f>IF(N256="zákl. přenesená",J256,0)</f>
        <v>0</v>
      </c>
      <c r="BH256" s="196">
        <f>IF(N256="sníž. přenesená",J256,0)</f>
        <v>0</v>
      </c>
      <c r="BI256" s="196">
        <f>IF(N256="nulová",J256,0)</f>
        <v>0</v>
      </c>
      <c r="BJ256" s="17" t="s">
        <v>133</v>
      </c>
      <c r="BK256" s="196">
        <f>ROUND(I256*H256,2)</f>
        <v>0</v>
      </c>
      <c r="BL256" s="17" t="s">
        <v>199</v>
      </c>
      <c r="BM256" s="195" t="s">
        <v>449</v>
      </c>
    </row>
    <row r="257" spans="2:51" s="14" customFormat="1" ht="12">
      <c r="B257" s="208"/>
      <c r="C257" s="209"/>
      <c r="D257" s="199" t="s">
        <v>135</v>
      </c>
      <c r="E257" s="209"/>
      <c r="F257" s="211" t="s">
        <v>450</v>
      </c>
      <c r="G257" s="209"/>
      <c r="H257" s="212">
        <v>34.344</v>
      </c>
      <c r="I257" s="213"/>
      <c r="J257" s="209"/>
      <c r="K257" s="209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135</v>
      </c>
      <c r="AU257" s="218" t="s">
        <v>133</v>
      </c>
      <c r="AV257" s="14" t="s">
        <v>133</v>
      </c>
      <c r="AW257" s="14" t="s">
        <v>4</v>
      </c>
      <c r="AX257" s="14" t="s">
        <v>81</v>
      </c>
      <c r="AY257" s="218" t="s">
        <v>125</v>
      </c>
    </row>
    <row r="258" spans="1:65" s="2" customFormat="1" ht="16.5" customHeight="1">
      <c r="A258" s="34"/>
      <c r="B258" s="35"/>
      <c r="C258" s="183" t="s">
        <v>451</v>
      </c>
      <c r="D258" s="183" t="s">
        <v>128</v>
      </c>
      <c r="E258" s="184" t="s">
        <v>452</v>
      </c>
      <c r="F258" s="185" t="s">
        <v>453</v>
      </c>
      <c r="G258" s="186" t="s">
        <v>142</v>
      </c>
      <c r="H258" s="187">
        <v>33.55</v>
      </c>
      <c r="I258" s="188"/>
      <c r="J258" s="189">
        <f>ROUND(I258*H258,2)</f>
        <v>0</v>
      </c>
      <c r="K258" s="190"/>
      <c r="L258" s="39"/>
      <c r="M258" s="191" t="s">
        <v>1</v>
      </c>
      <c r="N258" s="192" t="s">
        <v>39</v>
      </c>
      <c r="O258" s="71"/>
      <c r="P258" s="193">
        <f>O258*H258</f>
        <v>0</v>
      </c>
      <c r="Q258" s="193">
        <v>0</v>
      </c>
      <c r="R258" s="193">
        <f>Q258*H258</f>
        <v>0</v>
      </c>
      <c r="S258" s="193">
        <v>0.0071</v>
      </c>
      <c r="T258" s="194">
        <f>S258*H258</f>
        <v>0.238205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5" t="s">
        <v>199</v>
      </c>
      <c r="AT258" s="195" t="s">
        <v>128</v>
      </c>
      <c r="AU258" s="195" t="s">
        <v>133</v>
      </c>
      <c r="AY258" s="17" t="s">
        <v>125</v>
      </c>
      <c r="BE258" s="196">
        <f>IF(N258="základní",J258,0)</f>
        <v>0</v>
      </c>
      <c r="BF258" s="196">
        <f>IF(N258="snížená",J258,0)</f>
        <v>0</v>
      </c>
      <c r="BG258" s="196">
        <f>IF(N258="zákl. přenesená",J258,0)</f>
        <v>0</v>
      </c>
      <c r="BH258" s="196">
        <f>IF(N258="sníž. přenesená",J258,0)</f>
        <v>0</v>
      </c>
      <c r="BI258" s="196">
        <f>IF(N258="nulová",J258,0)</f>
        <v>0</v>
      </c>
      <c r="BJ258" s="17" t="s">
        <v>133</v>
      </c>
      <c r="BK258" s="196">
        <f>ROUND(I258*H258,2)</f>
        <v>0</v>
      </c>
      <c r="BL258" s="17" t="s">
        <v>199</v>
      </c>
      <c r="BM258" s="195" t="s">
        <v>454</v>
      </c>
    </row>
    <row r="259" spans="2:51" s="13" customFormat="1" ht="12">
      <c r="B259" s="197"/>
      <c r="C259" s="198"/>
      <c r="D259" s="199" t="s">
        <v>135</v>
      </c>
      <c r="E259" s="200" t="s">
        <v>1</v>
      </c>
      <c r="F259" s="201" t="s">
        <v>152</v>
      </c>
      <c r="G259" s="198"/>
      <c r="H259" s="200" t="s">
        <v>1</v>
      </c>
      <c r="I259" s="202"/>
      <c r="J259" s="198"/>
      <c r="K259" s="198"/>
      <c r="L259" s="203"/>
      <c r="M259" s="204"/>
      <c r="N259" s="205"/>
      <c r="O259" s="205"/>
      <c r="P259" s="205"/>
      <c r="Q259" s="205"/>
      <c r="R259" s="205"/>
      <c r="S259" s="205"/>
      <c r="T259" s="206"/>
      <c r="AT259" s="207" t="s">
        <v>135</v>
      </c>
      <c r="AU259" s="207" t="s">
        <v>133</v>
      </c>
      <c r="AV259" s="13" t="s">
        <v>81</v>
      </c>
      <c r="AW259" s="13" t="s">
        <v>31</v>
      </c>
      <c r="AX259" s="13" t="s">
        <v>73</v>
      </c>
      <c r="AY259" s="207" t="s">
        <v>125</v>
      </c>
    </row>
    <row r="260" spans="2:51" s="14" customFormat="1" ht="12">
      <c r="B260" s="208"/>
      <c r="C260" s="209"/>
      <c r="D260" s="199" t="s">
        <v>135</v>
      </c>
      <c r="E260" s="210" t="s">
        <v>1</v>
      </c>
      <c r="F260" s="211" t="s">
        <v>153</v>
      </c>
      <c r="G260" s="209"/>
      <c r="H260" s="212">
        <v>11.825</v>
      </c>
      <c r="I260" s="213"/>
      <c r="J260" s="209"/>
      <c r="K260" s="209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135</v>
      </c>
      <c r="AU260" s="218" t="s">
        <v>133</v>
      </c>
      <c r="AV260" s="14" t="s">
        <v>133</v>
      </c>
      <c r="AW260" s="14" t="s">
        <v>31</v>
      </c>
      <c r="AX260" s="14" t="s">
        <v>73</v>
      </c>
      <c r="AY260" s="218" t="s">
        <v>125</v>
      </c>
    </row>
    <row r="261" spans="2:51" s="13" customFormat="1" ht="12">
      <c r="B261" s="197"/>
      <c r="C261" s="198"/>
      <c r="D261" s="199" t="s">
        <v>135</v>
      </c>
      <c r="E261" s="200" t="s">
        <v>1</v>
      </c>
      <c r="F261" s="201" t="s">
        <v>150</v>
      </c>
      <c r="G261" s="198"/>
      <c r="H261" s="200" t="s">
        <v>1</v>
      </c>
      <c r="I261" s="202"/>
      <c r="J261" s="198"/>
      <c r="K261" s="198"/>
      <c r="L261" s="203"/>
      <c r="M261" s="204"/>
      <c r="N261" s="205"/>
      <c r="O261" s="205"/>
      <c r="P261" s="205"/>
      <c r="Q261" s="205"/>
      <c r="R261" s="205"/>
      <c r="S261" s="205"/>
      <c r="T261" s="206"/>
      <c r="AT261" s="207" t="s">
        <v>135</v>
      </c>
      <c r="AU261" s="207" t="s">
        <v>133</v>
      </c>
      <c r="AV261" s="13" t="s">
        <v>81</v>
      </c>
      <c r="AW261" s="13" t="s">
        <v>31</v>
      </c>
      <c r="AX261" s="13" t="s">
        <v>73</v>
      </c>
      <c r="AY261" s="207" t="s">
        <v>125</v>
      </c>
    </row>
    <row r="262" spans="2:51" s="14" customFormat="1" ht="12">
      <c r="B262" s="208"/>
      <c r="C262" s="209"/>
      <c r="D262" s="199" t="s">
        <v>135</v>
      </c>
      <c r="E262" s="210" t="s">
        <v>1</v>
      </c>
      <c r="F262" s="211" t="s">
        <v>151</v>
      </c>
      <c r="G262" s="209"/>
      <c r="H262" s="212">
        <v>21.725</v>
      </c>
      <c r="I262" s="213"/>
      <c r="J262" s="209"/>
      <c r="K262" s="209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135</v>
      </c>
      <c r="AU262" s="218" t="s">
        <v>133</v>
      </c>
      <c r="AV262" s="14" t="s">
        <v>133</v>
      </c>
      <c r="AW262" s="14" t="s">
        <v>31</v>
      </c>
      <c r="AX262" s="14" t="s">
        <v>73</v>
      </c>
      <c r="AY262" s="218" t="s">
        <v>125</v>
      </c>
    </row>
    <row r="263" spans="2:51" s="15" customFormat="1" ht="12">
      <c r="B263" s="219"/>
      <c r="C263" s="220"/>
      <c r="D263" s="199" t="s">
        <v>135</v>
      </c>
      <c r="E263" s="221" t="s">
        <v>1</v>
      </c>
      <c r="F263" s="222" t="s">
        <v>154</v>
      </c>
      <c r="G263" s="220"/>
      <c r="H263" s="223">
        <v>33.55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135</v>
      </c>
      <c r="AU263" s="229" t="s">
        <v>133</v>
      </c>
      <c r="AV263" s="15" t="s">
        <v>132</v>
      </c>
      <c r="AW263" s="15" t="s">
        <v>31</v>
      </c>
      <c r="AX263" s="15" t="s">
        <v>81</v>
      </c>
      <c r="AY263" s="229" t="s">
        <v>125</v>
      </c>
    </row>
    <row r="264" spans="1:65" s="2" customFormat="1" ht="24.15" customHeight="1">
      <c r="A264" s="34"/>
      <c r="B264" s="35"/>
      <c r="C264" s="183" t="s">
        <v>455</v>
      </c>
      <c r="D264" s="183" t="s">
        <v>128</v>
      </c>
      <c r="E264" s="184" t="s">
        <v>456</v>
      </c>
      <c r="F264" s="185" t="s">
        <v>457</v>
      </c>
      <c r="G264" s="186" t="s">
        <v>165</v>
      </c>
      <c r="H264" s="187">
        <v>0.007</v>
      </c>
      <c r="I264" s="188"/>
      <c r="J264" s="189">
        <f>ROUND(I264*H264,2)</f>
        <v>0</v>
      </c>
      <c r="K264" s="190"/>
      <c r="L264" s="39"/>
      <c r="M264" s="191" t="s">
        <v>1</v>
      </c>
      <c r="N264" s="192" t="s">
        <v>39</v>
      </c>
      <c r="O264" s="71"/>
      <c r="P264" s="193">
        <f>O264*H264</f>
        <v>0</v>
      </c>
      <c r="Q264" s="193">
        <v>0</v>
      </c>
      <c r="R264" s="193">
        <f>Q264*H264</f>
        <v>0</v>
      </c>
      <c r="S264" s="193">
        <v>0</v>
      </c>
      <c r="T264" s="194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5" t="s">
        <v>199</v>
      </c>
      <c r="AT264" s="195" t="s">
        <v>128</v>
      </c>
      <c r="AU264" s="195" t="s">
        <v>133</v>
      </c>
      <c r="AY264" s="17" t="s">
        <v>125</v>
      </c>
      <c r="BE264" s="196">
        <f>IF(N264="základní",J264,0)</f>
        <v>0</v>
      </c>
      <c r="BF264" s="196">
        <f>IF(N264="snížená",J264,0)</f>
        <v>0</v>
      </c>
      <c r="BG264" s="196">
        <f>IF(N264="zákl. přenesená",J264,0)</f>
        <v>0</v>
      </c>
      <c r="BH264" s="196">
        <f>IF(N264="sníž. přenesená",J264,0)</f>
        <v>0</v>
      </c>
      <c r="BI264" s="196">
        <f>IF(N264="nulová",J264,0)</f>
        <v>0</v>
      </c>
      <c r="BJ264" s="17" t="s">
        <v>133</v>
      </c>
      <c r="BK264" s="196">
        <f>ROUND(I264*H264,2)</f>
        <v>0</v>
      </c>
      <c r="BL264" s="17" t="s">
        <v>199</v>
      </c>
      <c r="BM264" s="195" t="s">
        <v>458</v>
      </c>
    </row>
    <row r="265" spans="1:65" s="2" customFormat="1" ht="24.15" customHeight="1">
      <c r="A265" s="34"/>
      <c r="B265" s="35"/>
      <c r="C265" s="183" t="s">
        <v>459</v>
      </c>
      <c r="D265" s="183" t="s">
        <v>128</v>
      </c>
      <c r="E265" s="184" t="s">
        <v>460</v>
      </c>
      <c r="F265" s="185" t="s">
        <v>461</v>
      </c>
      <c r="G265" s="186" t="s">
        <v>165</v>
      </c>
      <c r="H265" s="187">
        <v>0.007</v>
      </c>
      <c r="I265" s="188"/>
      <c r="J265" s="189">
        <f>ROUND(I265*H265,2)</f>
        <v>0</v>
      </c>
      <c r="K265" s="190"/>
      <c r="L265" s="39"/>
      <c r="M265" s="191" t="s">
        <v>1</v>
      </c>
      <c r="N265" s="192" t="s">
        <v>39</v>
      </c>
      <c r="O265" s="71"/>
      <c r="P265" s="193">
        <f>O265*H265</f>
        <v>0</v>
      </c>
      <c r="Q265" s="193">
        <v>0</v>
      </c>
      <c r="R265" s="193">
        <f>Q265*H265</f>
        <v>0</v>
      </c>
      <c r="S265" s="193">
        <v>0</v>
      </c>
      <c r="T265" s="194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5" t="s">
        <v>199</v>
      </c>
      <c r="AT265" s="195" t="s">
        <v>128</v>
      </c>
      <c r="AU265" s="195" t="s">
        <v>133</v>
      </c>
      <c r="AY265" s="17" t="s">
        <v>125</v>
      </c>
      <c r="BE265" s="196">
        <f>IF(N265="základní",J265,0)</f>
        <v>0</v>
      </c>
      <c r="BF265" s="196">
        <f>IF(N265="snížená",J265,0)</f>
        <v>0</v>
      </c>
      <c r="BG265" s="196">
        <f>IF(N265="zákl. přenesená",J265,0)</f>
        <v>0</v>
      </c>
      <c r="BH265" s="196">
        <f>IF(N265="sníž. přenesená",J265,0)</f>
        <v>0</v>
      </c>
      <c r="BI265" s="196">
        <f>IF(N265="nulová",J265,0)</f>
        <v>0</v>
      </c>
      <c r="BJ265" s="17" t="s">
        <v>133</v>
      </c>
      <c r="BK265" s="196">
        <f>ROUND(I265*H265,2)</f>
        <v>0</v>
      </c>
      <c r="BL265" s="17" t="s">
        <v>199</v>
      </c>
      <c r="BM265" s="195" t="s">
        <v>462</v>
      </c>
    </row>
    <row r="266" spans="2:63" s="12" customFormat="1" ht="22.95" customHeight="1">
      <c r="B266" s="167"/>
      <c r="C266" s="168"/>
      <c r="D266" s="169" t="s">
        <v>72</v>
      </c>
      <c r="E266" s="181" t="s">
        <v>463</v>
      </c>
      <c r="F266" s="181" t="s">
        <v>464</v>
      </c>
      <c r="G266" s="168"/>
      <c r="H266" s="168"/>
      <c r="I266" s="171"/>
      <c r="J266" s="182">
        <f>BK266</f>
        <v>0</v>
      </c>
      <c r="K266" s="168"/>
      <c r="L266" s="173"/>
      <c r="M266" s="174"/>
      <c r="N266" s="175"/>
      <c r="O266" s="175"/>
      <c r="P266" s="176">
        <f>SUM(P267:P278)</f>
        <v>0</v>
      </c>
      <c r="Q266" s="175"/>
      <c r="R266" s="176">
        <f>SUM(R267:R278)</f>
        <v>0.156421</v>
      </c>
      <c r="S266" s="175"/>
      <c r="T266" s="177">
        <f>SUM(T267:T278)</f>
        <v>0</v>
      </c>
      <c r="AR266" s="178" t="s">
        <v>133</v>
      </c>
      <c r="AT266" s="179" t="s">
        <v>72</v>
      </c>
      <c r="AU266" s="179" t="s">
        <v>81</v>
      </c>
      <c r="AY266" s="178" t="s">
        <v>125</v>
      </c>
      <c r="BK266" s="180">
        <f>SUM(BK267:BK278)</f>
        <v>0</v>
      </c>
    </row>
    <row r="267" spans="1:65" s="2" customFormat="1" ht="24.15" customHeight="1">
      <c r="A267" s="34"/>
      <c r="B267" s="35"/>
      <c r="C267" s="183" t="s">
        <v>465</v>
      </c>
      <c r="D267" s="183" t="s">
        <v>128</v>
      </c>
      <c r="E267" s="184" t="s">
        <v>466</v>
      </c>
      <c r="F267" s="185" t="s">
        <v>467</v>
      </c>
      <c r="G267" s="186" t="s">
        <v>142</v>
      </c>
      <c r="H267" s="187">
        <v>21.725</v>
      </c>
      <c r="I267" s="188"/>
      <c r="J267" s="189">
        <f aca="true" t="shared" si="30" ref="J267:J272">ROUND(I267*H267,2)</f>
        <v>0</v>
      </c>
      <c r="K267" s="190"/>
      <c r="L267" s="39"/>
      <c r="M267" s="191" t="s">
        <v>1</v>
      </c>
      <c r="N267" s="192" t="s">
        <v>39</v>
      </c>
      <c r="O267" s="71"/>
      <c r="P267" s="193">
        <f aca="true" t="shared" si="31" ref="P267:P272">O267*H267</f>
        <v>0</v>
      </c>
      <c r="Q267" s="193">
        <v>0</v>
      </c>
      <c r="R267" s="193">
        <f aca="true" t="shared" si="32" ref="R267:R272">Q267*H267</f>
        <v>0</v>
      </c>
      <c r="S267" s="193">
        <v>0</v>
      </c>
      <c r="T267" s="194">
        <f aca="true" t="shared" si="33" ref="T267:T272"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5" t="s">
        <v>132</v>
      </c>
      <c r="AT267" s="195" t="s">
        <v>128</v>
      </c>
      <c r="AU267" s="195" t="s">
        <v>133</v>
      </c>
      <c r="AY267" s="17" t="s">
        <v>125</v>
      </c>
      <c r="BE267" s="196">
        <f aca="true" t="shared" si="34" ref="BE267:BE272">IF(N267="základní",J267,0)</f>
        <v>0</v>
      </c>
      <c r="BF267" s="196">
        <f aca="true" t="shared" si="35" ref="BF267:BF272">IF(N267="snížená",J267,0)</f>
        <v>0</v>
      </c>
      <c r="BG267" s="196">
        <f aca="true" t="shared" si="36" ref="BG267:BG272">IF(N267="zákl. přenesená",J267,0)</f>
        <v>0</v>
      </c>
      <c r="BH267" s="196">
        <f aca="true" t="shared" si="37" ref="BH267:BH272">IF(N267="sníž. přenesená",J267,0)</f>
        <v>0</v>
      </c>
      <c r="BI267" s="196">
        <f aca="true" t="shared" si="38" ref="BI267:BI272">IF(N267="nulová",J267,0)</f>
        <v>0</v>
      </c>
      <c r="BJ267" s="17" t="s">
        <v>133</v>
      </c>
      <c r="BK267" s="196">
        <f aca="true" t="shared" si="39" ref="BK267:BK272">ROUND(I267*H267,2)</f>
        <v>0</v>
      </c>
      <c r="BL267" s="17" t="s">
        <v>132</v>
      </c>
      <c r="BM267" s="195" t="s">
        <v>468</v>
      </c>
    </row>
    <row r="268" spans="1:65" s="2" customFormat="1" ht="24.15" customHeight="1">
      <c r="A268" s="34"/>
      <c r="B268" s="35"/>
      <c r="C268" s="183" t="s">
        <v>469</v>
      </c>
      <c r="D268" s="183" t="s">
        <v>128</v>
      </c>
      <c r="E268" s="184" t="s">
        <v>470</v>
      </c>
      <c r="F268" s="185" t="s">
        <v>471</v>
      </c>
      <c r="G268" s="186" t="s">
        <v>142</v>
      </c>
      <c r="H268" s="187">
        <v>21.725</v>
      </c>
      <c r="I268" s="188"/>
      <c r="J268" s="189">
        <f t="shared" si="30"/>
        <v>0</v>
      </c>
      <c r="K268" s="190"/>
      <c r="L268" s="39"/>
      <c r="M268" s="191" t="s">
        <v>1</v>
      </c>
      <c r="N268" s="192" t="s">
        <v>39</v>
      </c>
      <c r="O268" s="71"/>
      <c r="P268" s="193">
        <f t="shared" si="31"/>
        <v>0</v>
      </c>
      <c r="Q268" s="193">
        <v>0</v>
      </c>
      <c r="R268" s="193">
        <f t="shared" si="32"/>
        <v>0</v>
      </c>
      <c r="S268" s="193">
        <v>0</v>
      </c>
      <c r="T268" s="194">
        <f t="shared" si="33"/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5" t="s">
        <v>199</v>
      </c>
      <c r="AT268" s="195" t="s">
        <v>128</v>
      </c>
      <c r="AU268" s="195" t="s">
        <v>133</v>
      </c>
      <c r="AY268" s="17" t="s">
        <v>125</v>
      </c>
      <c r="BE268" s="196">
        <f t="shared" si="34"/>
        <v>0</v>
      </c>
      <c r="BF268" s="196">
        <f t="shared" si="35"/>
        <v>0</v>
      </c>
      <c r="BG268" s="196">
        <f t="shared" si="36"/>
        <v>0</v>
      </c>
      <c r="BH268" s="196">
        <f t="shared" si="37"/>
        <v>0</v>
      </c>
      <c r="BI268" s="196">
        <f t="shared" si="38"/>
        <v>0</v>
      </c>
      <c r="BJ268" s="17" t="s">
        <v>133</v>
      </c>
      <c r="BK268" s="196">
        <f t="shared" si="39"/>
        <v>0</v>
      </c>
      <c r="BL268" s="17" t="s">
        <v>199</v>
      </c>
      <c r="BM268" s="195" t="s">
        <v>472</v>
      </c>
    </row>
    <row r="269" spans="1:65" s="2" customFormat="1" ht="16.5" customHeight="1">
      <c r="A269" s="34"/>
      <c r="B269" s="35"/>
      <c r="C269" s="183" t="s">
        <v>473</v>
      </c>
      <c r="D269" s="183" t="s">
        <v>128</v>
      </c>
      <c r="E269" s="184" t="s">
        <v>474</v>
      </c>
      <c r="F269" s="185" t="s">
        <v>475</v>
      </c>
      <c r="G269" s="186" t="s">
        <v>142</v>
      </c>
      <c r="H269" s="187">
        <v>21.725</v>
      </c>
      <c r="I269" s="188"/>
      <c r="J269" s="189">
        <f t="shared" si="30"/>
        <v>0</v>
      </c>
      <c r="K269" s="190"/>
      <c r="L269" s="39"/>
      <c r="M269" s="191" t="s">
        <v>1</v>
      </c>
      <c r="N269" s="192" t="s">
        <v>39</v>
      </c>
      <c r="O269" s="71"/>
      <c r="P269" s="193">
        <f t="shared" si="31"/>
        <v>0</v>
      </c>
      <c r="Q269" s="193">
        <v>0</v>
      </c>
      <c r="R269" s="193">
        <f t="shared" si="32"/>
        <v>0</v>
      </c>
      <c r="S269" s="193">
        <v>0</v>
      </c>
      <c r="T269" s="194">
        <f t="shared" si="33"/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5" t="s">
        <v>199</v>
      </c>
      <c r="AT269" s="195" t="s">
        <v>128</v>
      </c>
      <c r="AU269" s="195" t="s">
        <v>133</v>
      </c>
      <c r="AY269" s="17" t="s">
        <v>125</v>
      </c>
      <c r="BE269" s="196">
        <f t="shared" si="34"/>
        <v>0</v>
      </c>
      <c r="BF269" s="196">
        <f t="shared" si="35"/>
        <v>0</v>
      </c>
      <c r="BG269" s="196">
        <f t="shared" si="36"/>
        <v>0</v>
      </c>
      <c r="BH269" s="196">
        <f t="shared" si="37"/>
        <v>0</v>
      </c>
      <c r="BI269" s="196">
        <f t="shared" si="38"/>
        <v>0</v>
      </c>
      <c r="BJ269" s="17" t="s">
        <v>133</v>
      </c>
      <c r="BK269" s="196">
        <f t="shared" si="39"/>
        <v>0</v>
      </c>
      <c r="BL269" s="17" t="s">
        <v>199</v>
      </c>
      <c r="BM269" s="195" t="s">
        <v>476</v>
      </c>
    </row>
    <row r="270" spans="1:65" s="2" customFormat="1" ht="24.15" customHeight="1">
      <c r="A270" s="34"/>
      <c r="B270" s="35"/>
      <c r="C270" s="183" t="s">
        <v>477</v>
      </c>
      <c r="D270" s="183" t="s">
        <v>128</v>
      </c>
      <c r="E270" s="184" t="s">
        <v>478</v>
      </c>
      <c r="F270" s="185" t="s">
        <v>479</v>
      </c>
      <c r="G270" s="186" t="s">
        <v>142</v>
      </c>
      <c r="H270" s="187">
        <v>21.725</v>
      </c>
      <c r="I270" s="188"/>
      <c r="J270" s="189">
        <f t="shared" si="30"/>
        <v>0</v>
      </c>
      <c r="K270" s="190"/>
      <c r="L270" s="39"/>
      <c r="M270" s="191" t="s">
        <v>1</v>
      </c>
      <c r="N270" s="192" t="s">
        <v>39</v>
      </c>
      <c r="O270" s="71"/>
      <c r="P270" s="193">
        <f t="shared" si="31"/>
        <v>0</v>
      </c>
      <c r="Q270" s="193">
        <v>0.0002</v>
      </c>
      <c r="R270" s="193">
        <f t="shared" si="32"/>
        <v>0.004345000000000001</v>
      </c>
      <c r="S270" s="193">
        <v>0</v>
      </c>
      <c r="T270" s="194">
        <f t="shared" si="33"/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5" t="s">
        <v>199</v>
      </c>
      <c r="AT270" s="195" t="s">
        <v>128</v>
      </c>
      <c r="AU270" s="195" t="s">
        <v>133</v>
      </c>
      <c r="AY270" s="17" t="s">
        <v>125</v>
      </c>
      <c r="BE270" s="196">
        <f t="shared" si="34"/>
        <v>0</v>
      </c>
      <c r="BF270" s="196">
        <f t="shared" si="35"/>
        <v>0</v>
      </c>
      <c r="BG270" s="196">
        <f t="shared" si="36"/>
        <v>0</v>
      </c>
      <c r="BH270" s="196">
        <f t="shared" si="37"/>
        <v>0</v>
      </c>
      <c r="BI270" s="196">
        <f t="shared" si="38"/>
        <v>0</v>
      </c>
      <c r="BJ270" s="17" t="s">
        <v>133</v>
      </c>
      <c r="BK270" s="196">
        <f t="shared" si="39"/>
        <v>0</v>
      </c>
      <c r="BL270" s="17" t="s">
        <v>199</v>
      </c>
      <c r="BM270" s="195" t="s">
        <v>480</v>
      </c>
    </row>
    <row r="271" spans="1:65" s="2" customFormat="1" ht="33" customHeight="1">
      <c r="A271" s="34"/>
      <c r="B271" s="35"/>
      <c r="C271" s="183" t="s">
        <v>481</v>
      </c>
      <c r="D271" s="183" t="s">
        <v>128</v>
      </c>
      <c r="E271" s="184" t="s">
        <v>482</v>
      </c>
      <c r="F271" s="185" t="s">
        <v>483</v>
      </c>
      <c r="G271" s="186" t="s">
        <v>142</v>
      </c>
      <c r="H271" s="187">
        <v>21.725</v>
      </c>
      <c r="I271" s="188"/>
      <c r="J271" s="189">
        <f t="shared" si="30"/>
        <v>0</v>
      </c>
      <c r="K271" s="190"/>
      <c r="L271" s="39"/>
      <c r="M271" s="191" t="s">
        <v>1</v>
      </c>
      <c r="N271" s="192" t="s">
        <v>39</v>
      </c>
      <c r="O271" s="71"/>
      <c r="P271" s="193">
        <f t="shared" si="31"/>
        <v>0</v>
      </c>
      <c r="Q271" s="193">
        <v>0.0045</v>
      </c>
      <c r="R271" s="193">
        <f t="shared" si="32"/>
        <v>0.0977625</v>
      </c>
      <c r="S271" s="193">
        <v>0</v>
      </c>
      <c r="T271" s="194">
        <f t="shared" si="33"/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5" t="s">
        <v>199</v>
      </c>
      <c r="AT271" s="195" t="s">
        <v>128</v>
      </c>
      <c r="AU271" s="195" t="s">
        <v>133</v>
      </c>
      <c r="AY271" s="17" t="s">
        <v>125</v>
      </c>
      <c r="BE271" s="196">
        <f t="shared" si="34"/>
        <v>0</v>
      </c>
      <c r="BF271" s="196">
        <f t="shared" si="35"/>
        <v>0</v>
      </c>
      <c r="BG271" s="196">
        <f t="shared" si="36"/>
        <v>0</v>
      </c>
      <c r="BH271" s="196">
        <f t="shared" si="37"/>
        <v>0</v>
      </c>
      <c r="BI271" s="196">
        <f t="shared" si="38"/>
        <v>0</v>
      </c>
      <c r="BJ271" s="17" t="s">
        <v>133</v>
      </c>
      <c r="BK271" s="196">
        <f t="shared" si="39"/>
        <v>0</v>
      </c>
      <c r="BL271" s="17" t="s">
        <v>199</v>
      </c>
      <c r="BM271" s="195" t="s">
        <v>484</v>
      </c>
    </row>
    <row r="272" spans="1:65" s="2" customFormat="1" ht="16.5" customHeight="1">
      <c r="A272" s="34"/>
      <c r="B272" s="35"/>
      <c r="C272" s="183" t="s">
        <v>485</v>
      </c>
      <c r="D272" s="183" t="s">
        <v>128</v>
      </c>
      <c r="E272" s="184" t="s">
        <v>486</v>
      </c>
      <c r="F272" s="185" t="s">
        <v>487</v>
      </c>
      <c r="G272" s="186" t="s">
        <v>142</v>
      </c>
      <c r="H272" s="187">
        <v>21.725</v>
      </c>
      <c r="I272" s="188"/>
      <c r="J272" s="189">
        <f t="shared" si="30"/>
        <v>0</v>
      </c>
      <c r="K272" s="190"/>
      <c r="L272" s="39"/>
      <c r="M272" s="191" t="s">
        <v>1</v>
      </c>
      <c r="N272" s="192" t="s">
        <v>39</v>
      </c>
      <c r="O272" s="71"/>
      <c r="P272" s="193">
        <f t="shared" si="31"/>
        <v>0</v>
      </c>
      <c r="Q272" s="193">
        <v>0.0003</v>
      </c>
      <c r="R272" s="193">
        <f t="shared" si="32"/>
        <v>0.0065175</v>
      </c>
      <c r="S272" s="193">
        <v>0</v>
      </c>
      <c r="T272" s="194">
        <f t="shared" si="33"/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5" t="s">
        <v>199</v>
      </c>
      <c r="AT272" s="195" t="s">
        <v>128</v>
      </c>
      <c r="AU272" s="195" t="s">
        <v>133</v>
      </c>
      <c r="AY272" s="17" t="s">
        <v>125</v>
      </c>
      <c r="BE272" s="196">
        <f t="shared" si="34"/>
        <v>0</v>
      </c>
      <c r="BF272" s="196">
        <f t="shared" si="35"/>
        <v>0</v>
      </c>
      <c r="BG272" s="196">
        <f t="shared" si="36"/>
        <v>0</v>
      </c>
      <c r="BH272" s="196">
        <f t="shared" si="37"/>
        <v>0</v>
      </c>
      <c r="BI272" s="196">
        <f t="shared" si="38"/>
        <v>0</v>
      </c>
      <c r="BJ272" s="17" t="s">
        <v>133</v>
      </c>
      <c r="BK272" s="196">
        <f t="shared" si="39"/>
        <v>0</v>
      </c>
      <c r="BL272" s="17" t="s">
        <v>199</v>
      </c>
      <c r="BM272" s="195" t="s">
        <v>488</v>
      </c>
    </row>
    <row r="273" spans="2:51" s="13" customFormat="1" ht="12">
      <c r="B273" s="197"/>
      <c r="C273" s="198"/>
      <c r="D273" s="199" t="s">
        <v>135</v>
      </c>
      <c r="E273" s="200" t="s">
        <v>1</v>
      </c>
      <c r="F273" s="201" t="s">
        <v>150</v>
      </c>
      <c r="G273" s="198"/>
      <c r="H273" s="200" t="s">
        <v>1</v>
      </c>
      <c r="I273" s="202"/>
      <c r="J273" s="198"/>
      <c r="K273" s="198"/>
      <c r="L273" s="203"/>
      <c r="M273" s="204"/>
      <c r="N273" s="205"/>
      <c r="O273" s="205"/>
      <c r="P273" s="205"/>
      <c r="Q273" s="205"/>
      <c r="R273" s="205"/>
      <c r="S273" s="205"/>
      <c r="T273" s="206"/>
      <c r="AT273" s="207" t="s">
        <v>135</v>
      </c>
      <c r="AU273" s="207" t="s">
        <v>133</v>
      </c>
      <c r="AV273" s="13" t="s">
        <v>81</v>
      </c>
      <c r="AW273" s="13" t="s">
        <v>31</v>
      </c>
      <c r="AX273" s="13" t="s">
        <v>73</v>
      </c>
      <c r="AY273" s="207" t="s">
        <v>125</v>
      </c>
    </row>
    <row r="274" spans="2:51" s="14" customFormat="1" ht="12">
      <c r="B274" s="208"/>
      <c r="C274" s="209"/>
      <c r="D274" s="199" t="s">
        <v>135</v>
      </c>
      <c r="E274" s="210" t="s">
        <v>1</v>
      </c>
      <c r="F274" s="211" t="s">
        <v>151</v>
      </c>
      <c r="G274" s="209"/>
      <c r="H274" s="212">
        <v>21.725</v>
      </c>
      <c r="I274" s="213"/>
      <c r="J274" s="209"/>
      <c r="K274" s="209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135</v>
      </c>
      <c r="AU274" s="218" t="s">
        <v>133</v>
      </c>
      <c r="AV274" s="14" t="s">
        <v>133</v>
      </c>
      <c r="AW274" s="14" t="s">
        <v>31</v>
      </c>
      <c r="AX274" s="14" t="s">
        <v>81</v>
      </c>
      <c r="AY274" s="218" t="s">
        <v>125</v>
      </c>
    </row>
    <row r="275" spans="1:65" s="2" customFormat="1" ht="44.25" customHeight="1">
      <c r="A275" s="34"/>
      <c r="B275" s="35"/>
      <c r="C275" s="230" t="s">
        <v>489</v>
      </c>
      <c r="D275" s="230" t="s">
        <v>218</v>
      </c>
      <c r="E275" s="231" t="s">
        <v>490</v>
      </c>
      <c r="F275" s="232" t="s">
        <v>491</v>
      </c>
      <c r="G275" s="233" t="s">
        <v>142</v>
      </c>
      <c r="H275" s="234">
        <v>23.898</v>
      </c>
      <c r="I275" s="235"/>
      <c r="J275" s="236">
        <f>ROUND(I275*H275,2)</f>
        <v>0</v>
      </c>
      <c r="K275" s="237"/>
      <c r="L275" s="238"/>
      <c r="M275" s="239" t="s">
        <v>1</v>
      </c>
      <c r="N275" s="240" t="s">
        <v>39</v>
      </c>
      <c r="O275" s="71"/>
      <c r="P275" s="193">
        <f>O275*H275</f>
        <v>0</v>
      </c>
      <c r="Q275" s="193">
        <v>0.002</v>
      </c>
      <c r="R275" s="193">
        <f>Q275*H275</f>
        <v>0.047796</v>
      </c>
      <c r="S275" s="193">
        <v>0</v>
      </c>
      <c r="T275" s="194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5" t="s">
        <v>221</v>
      </c>
      <c r="AT275" s="195" t="s">
        <v>218</v>
      </c>
      <c r="AU275" s="195" t="s">
        <v>133</v>
      </c>
      <c r="AY275" s="17" t="s">
        <v>125</v>
      </c>
      <c r="BE275" s="196">
        <f>IF(N275="základní",J275,0)</f>
        <v>0</v>
      </c>
      <c r="BF275" s="196">
        <f>IF(N275="snížená",J275,0)</f>
        <v>0</v>
      </c>
      <c r="BG275" s="196">
        <f>IF(N275="zákl. přenesená",J275,0)</f>
        <v>0</v>
      </c>
      <c r="BH275" s="196">
        <f>IF(N275="sníž. přenesená",J275,0)</f>
        <v>0</v>
      </c>
      <c r="BI275" s="196">
        <f>IF(N275="nulová",J275,0)</f>
        <v>0</v>
      </c>
      <c r="BJ275" s="17" t="s">
        <v>133</v>
      </c>
      <c r="BK275" s="196">
        <f>ROUND(I275*H275,2)</f>
        <v>0</v>
      </c>
      <c r="BL275" s="17" t="s">
        <v>199</v>
      </c>
      <c r="BM275" s="195" t="s">
        <v>492</v>
      </c>
    </row>
    <row r="276" spans="2:51" s="14" customFormat="1" ht="12">
      <c r="B276" s="208"/>
      <c r="C276" s="209"/>
      <c r="D276" s="199" t="s">
        <v>135</v>
      </c>
      <c r="E276" s="209"/>
      <c r="F276" s="211" t="s">
        <v>493</v>
      </c>
      <c r="G276" s="209"/>
      <c r="H276" s="212">
        <v>23.898</v>
      </c>
      <c r="I276" s="213"/>
      <c r="J276" s="209"/>
      <c r="K276" s="209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135</v>
      </c>
      <c r="AU276" s="218" t="s">
        <v>133</v>
      </c>
      <c r="AV276" s="14" t="s">
        <v>133</v>
      </c>
      <c r="AW276" s="14" t="s">
        <v>4</v>
      </c>
      <c r="AX276" s="14" t="s">
        <v>81</v>
      </c>
      <c r="AY276" s="218" t="s">
        <v>125</v>
      </c>
    </row>
    <row r="277" spans="1:65" s="2" customFormat="1" ht="24.15" customHeight="1">
      <c r="A277" s="34"/>
      <c r="B277" s="35"/>
      <c r="C277" s="183" t="s">
        <v>494</v>
      </c>
      <c r="D277" s="183" t="s">
        <v>128</v>
      </c>
      <c r="E277" s="184" t="s">
        <v>495</v>
      </c>
      <c r="F277" s="185" t="s">
        <v>496</v>
      </c>
      <c r="G277" s="186" t="s">
        <v>165</v>
      </c>
      <c r="H277" s="187">
        <v>0.156</v>
      </c>
      <c r="I277" s="188"/>
      <c r="J277" s="189">
        <f>ROUND(I277*H277,2)</f>
        <v>0</v>
      </c>
      <c r="K277" s="190"/>
      <c r="L277" s="39"/>
      <c r="M277" s="191" t="s">
        <v>1</v>
      </c>
      <c r="N277" s="192" t="s">
        <v>39</v>
      </c>
      <c r="O277" s="71"/>
      <c r="P277" s="193">
        <f>O277*H277</f>
        <v>0</v>
      </c>
      <c r="Q277" s="193">
        <v>0</v>
      </c>
      <c r="R277" s="193">
        <f>Q277*H277</f>
        <v>0</v>
      </c>
      <c r="S277" s="193">
        <v>0</v>
      </c>
      <c r="T277" s="194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5" t="s">
        <v>199</v>
      </c>
      <c r="AT277" s="195" t="s">
        <v>128</v>
      </c>
      <c r="AU277" s="195" t="s">
        <v>133</v>
      </c>
      <c r="AY277" s="17" t="s">
        <v>125</v>
      </c>
      <c r="BE277" s="196">
        <f>IF(N277="základní",J277,0)</f>
        <v>0</v>
      </c>
      <c r="BF277" s="196">
        <f>IF(N277="snížená",J277,0)</f>
        <v>0</v>
      </c>
      <c r="BG277" s="196">
        <f>IF(N277="zákl. přenesená",J277,0)</f>
        <v>0</v>
      </c>
      <c r="BH277" s="196">
        <f>IF(N277="sníž. přenesená",J277,0)</f>
        <v>0</v>
      </c>
      <c r="BI277" s="196">
        <f>IF(N277="nulová",J277,0)</f>
        <v>0</v>
      </c>
      <c r="BJ277" s="17" t="s">
        <v>133</v>
      </c>
      <c r="BK277" s="196">
        <f>ROUND(I277*H277,2)</f>
        <v>0</v>
      </c>
      <c r="BL277" s="17" t="s">
        <v>199</v>
      </c>
      <c r="BM277" s="195" t="s">
        <v>497</v>
      </c>
    </row>
    <row r="278" spans="1:65" s="2" customFormat="1" ht="24.15" customHeight="1">
      <c r="A278" s="34"/>
      <c r="B278" s="35"/>
      <c r="C278" s="183" t="s">
        <v>498</v>
      </c>
      <c r="D278" s="183" t="s">
        <v>128</v>
      </c>
      <c r="E278" s="184" t="s">
        <v>499</v>
      </c>
      <c r="F278" s="185" t="s">
        <v>500</v>
      </c>
      <c r="G278" s="186" t="s">
        <v>165</v>
      </c>
      <c r="H278" s="187">
        <v>0.156</v>
      </c>
      <c r="I278" s="188"/>
      <c r="J278" s="189">
        <f>ROUND(I278*H278,2)</f>
        <v>0</v>
      </c>
      <c r="K278" s="190"/>
      <c r="L278" s="39"/>
      <c r="M278" s="191" t="s">
        <v>1</v>
      </c>
      <c r="N278" s="192" t="s">
        <v>39</v>
      </c>
      <c r="O278" s="71"/>
      <c r="P278" s="193">
        <f>O278*H278</f>
        <v>0</v>
      </c>
      <c r="Q278" s="193">
        <v>0</v>
      </c>
      <c r="R278" s="193">
        <f>Q278*H278</f>
        <v>0</v>
      </c>
      <c r="S278" s="193">
        <v>0</v>
      </c>
      <c r="T278" s="194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5" t="s">
        <v>199</v>
      </c>
      <c r="AT278" s="195" t="s">
        <v>128</v>
      </c>
      <c r="AU278" s="195" t="s">
        <v>133</v>
      </c>
      <c r="AY278" s="17" t="s">
        <v>125</v>
      </c>
      <c r="BE278" s="196">
        <f>IF(N278="základní",J278,0)</f>
        <v>0</v>
      </c>
      <c r="BF278" s="196">
        <f>IF(N278="snížená",J278,0)</f>
        <v>0</v>
      </c>
      <c r="BG278" s="196">
        <f>IF(N278="zákl. přenesená",J278,0)</f>
        <v>0</v>
      </c>
      <c r="BH278" s="196">
        <f>IF(N278="sníž. přenesená",J278,0)</f>
        <v>0</v>
      </c>
      <c r="BI278" s="196">
        <f>IF(N278="nulová",J278,0)</f>
        <v>0</v>
      </c>
      <c r="BJ278" s="17" t="s">
        <v>133</v>
      </c>
      <c r="BK278" s="196">
        <f>ROUND(I278*H278,2)</f>
        <v>0</v>
      </c>
      <c r="BL278" s="17" t="s">
        <v>199</v>
      </c>
      <c r="BM278" s="195" t="s">
        <v>501</v>
      </c>
    </row>
    <row r="279" spans="2:63" s="12" customFormat="1" ht="22.95" customHeight="1">
      <c r="B279" s="167"/>
      <c r="C279" s="168"/>
      <c r="D279" s="169" t="s">
        <v>72</v>
      </c>
      <c r="E279" s="181" t="s">
        <v>502</v>
      </c>
      <c r="F279" s="181" t="s">
        <v>503</v>
      </c>
      <c r="G279" s="168"/>
      <c r="H279" s="168"/>
      <c r="I279" s="171"/>
      <c r="J279" s="182">
        <f>BK279</f>
        <v>0</v>
      </c>
      <c r="K279" s="168"/>
      <c r="L279" s="173"/>
      <c r="M279" s="174"/>
      <c r="N279" s="175"/>
      <c r="O279" s="175"/>
      <c r="P279" s="176">
        <f>SUM(P280:P288)</f>
        <v>0</v>
      </c>
      <c r="Q279" s="175"/>
      <c r="R279" s="176">
        <f>SUM(R280:R288)</f>
        <v>0.00153155</v>
      </c>
      <c r="S279" s="175"/>
      <c r="T279" s="177">
        <f>SUM(T280:T288)</f>
        <v>0</v>
      </c>
      <c r="AR279" s="178" t="s">
        <v>133</v>
      </c>
      <c r="AT279" s="179" t="s">
        <v>72</v>
      </c>
      <c r="AU279" s="179" t="s">
        <v>81</v>
      </c>
      <c r="AY279" s="178" t="s">
        <v>125</v>
      </c>
      <c r="BK279" s="180">
        <f>SUM(BK280:BK288)</f>
        <v>0</v>
      </c>
    </row>
    <row r="280" spans="1:65" s="2" customFormat="1" ht="16.5" customHeight="1">
      <c r="A280" s="34"/>
      <c r="B280" s="35"/>
      <c r="C280" s="183" t="s">
        <v>504</v>
      </c>
      <c r="D280" s="183" t="s">
        <v>128</v>
      </c>
      <c r="E280" s="184" t="s">
        <v>505</v>
      </c>
      <c r="F280" s="185" t="s">
        <v>506</v>
      </c>
      <c r="G280" s="186" t="s">
        <v>410</v>
      </c>
      <c r="H280" s="187">
        <v>20</v>
      </c>
      <c r="I280" s="188"/>
      <c r="J280" s="189">
        <f>ROUND(I280*H280,2)</f>
        <v>0</v>
      </c>
      <c r="K280" s="190"/>
      <c r="L280" s="39"/>
      <c r="M280" s="191" t="s">
        <v>1</v>
      </c>
      <c r="N280" s="192" t="s">
        <v>39</v>
      </c>
      <c r="O280" s="71"/>
      <c r="P280" s="193">
        <f>O280*H280</f>
        <v>0</v>
      </c>
      <c r="Q280" s="193">
        <v>3E-05</v>
      </c>
      <c r="R280" s="193">
        <f>Q280*H280</f>
        <v>0.0006000000000000001</v>
      </c>
      <c r="S280" s="193">
        <v>0</v>
      </c>
      <c r="T280" s="194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5" t="s">
        <v>199</v>
      </c>
      <c r="AT280" s="195" t="s">
        <v>128</v>
      </c>
      <c r="AU280" s="195" t="s">
        <v>133</v>
      </c>
      <c r="AY280" s="17" t="s">
        <v>125</v>
      </c>
      <c r="BE280" s="196">
        <f>IF(N280="základní",J280,0)</f>
        <v>0</v>
      </c>
      <c r="BF280" s="196">
        <f>IF(N280="snížená",J280,0)</f>
        <v>0</v>
      </c>
      <c r="BG280" s="196">
        <f>IF(N280="zákl. přenesená",J280,0)</f>
        <v>0</v>
      </c>
      <c r="BH280" s="196">
        <f>IF(N280="sníž. přenesená",J280,0)</f>
        <v>0</v>
      </c>
      <c r="BI280" s="196">
        <f>IF(N280="nulová",J280,0)</f>
        <v>0</v>
      </c>
      <c r="BJ280" s="17" t="s">
        <v>133</v>
      </c>
      <c r="BK280" s="196">
        <f>ROUND(I280*H280,2)</f>
        <v>0</v>
      </c>
      <c r="BL280" s="17" t="s">
        <v>199</v>
      </c>
      <c r="BM280" s="195" t="s">
        <v>507</v>
      </c>
    </row>
    <row r="281" spans="1:65" s="2" customFormat="1" ht="24.15" customHeight="1">
      <c r="A281" s="34"/>
      <c r="B281" s="35"/>
      <c r="C281" s="183" t="s">
        <v>508</v>
      </c>
      <c r="D281" s="183" t="s">
        <v>128</v>
      </c>
      <c r="E281" s="184" t="s">
        <v>509</v>
      </c>
      <c r="F281" s="185" t="s">
        <v>510</v>
      </c>
      <c r="G281" s="186" t="s">
        <v>142</v>
      </c>
      <c r="H281" s="187">
        <v>18.631</v>
      </c>
      <c r="I281" s="188"/>
      <c r="J281" s="189">
        <f>ROUND(I281*H281,2)</f>
        <v>0</v>
      </c>
      <c r="K281" s="190"/>
      <c r="L281" s="39"/>
      <c r="M281" s="191" t="s">
        <v>1</v>
      </c>
      <c r="N281" s="192" t="s">
        <v>39</v>
      </c>
      <c r="O281" s="71"/>
      <c r="P281" s="193">
        <f>O281*H281</f>
        <v>0</v>
      </c>
      <c r="Q281" s="193">
        <v>5E-05</v>
      </c>
      <c r="R281" s="193">
        <f>Q281*H281</f>
        <v>0.0009315500000000001</v>
      </c>
      <c r="S281" s="193">
        <v>0</v>
      </c>
      <c r="T281" s="194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5" t="s">
        <v>199</v>
      </c>
      <c r="AT281" s="195" t="s">
        <v>128</v>
      </c>
      <c r="AU281" s="195" t="s">
        <v>133</v>
      </c>
      <c r="AY281" s="17" t="s">
        <v>125</v>
      </c>
      <c r="BE281" s="196">
        <f>IF(N281="základní",J281,0)</f>
        <v>0</v>
      </c>
      <c r="BF281" s="196">
        <f>IF(N281="snížená",J281,0)</f>
        <v>0</v>
      </c>
      <c r="BG281" s="196">
        <f>IF(N281="zákl. přenesená",J281,0)</f>
        <v>0</v>
      </c>
      <c r="BH281" s="196">
        <f>IF(N281="sníž. přenesená",J281,0)</f>
        <v>0</v>
      </c>
      <c r="BI281" s="196">
        <f>IF(N281="nulová",J281,0)</f>
        <v>0</v>
      </c>
      <c r="BJ281" s="17" t="s">
        <v>133</v>
      </c>
      <c r="BK281" s="196">
        <f>ROUND(I281*H281,2)</f>
        <v>0</v>
      </c>
      <c r="BL281" s="17" t="s">
        <v>199</v>
      </c>
      <c r="BM281" s="195" t="s">
        <v>511</v>
      </c>
    </row>
    <row r="282" spans="2:51" s="13" customFormat="1" ht="12">
      <c r="B282" s="197"/>
      <c r="C282" s="198"/>
      <c r="D282" s="199" t="s">
        <v>135</v>
      </c>
      <c r="E282" s="200" t="s">
        <v>1</v>
      </c>
      <c r="F282" s="201" t="s">
        <v>148</v>
      </c>
      <c r="G282" s="198"/>
      <c r="H282" s="200" t="s">
        <v>1</v>
      </c>
      <c r="I282" s="202"/>
      <c r="J282" s="198"/>
      <c r="K282" s="198"/>
      <c r="L282" s="203"/>
      <c r="M282" s="204"/>
      <c r="N282" s="205"/>
      <c r="O282" s="205"/>
      <c r="P282" s="205"/>
      <c r="Q282" s="205"/>
      <c r="R282" s="205"/>
      <c r="S282" s="205"/>
      <c r="T282" s="206"/>
      <c r="AT282" s="207" t="s">
        <v>135</v>
      </c>
      <c r="AU282" s="207" t="s">
        <v>133</v>
      </c>
      <c r="AV282" s="13" t="s">
        <v>81</v>
      </c>
      <c r="AW282" s="13" t="s">
        <v>31</v>
      </c>
      <c r="AX282" s="13" t="s">
        <v>73</v>
      </c>
      <c r="AY282" s="207" t="s">
        <v>125</v>
      </c>
    </row>
    <row r="283" spans="2:51" s="14" customFormat="1" ht="12">
      <c r="B283" s="208"/>
      <c r="C283" s="209"/>
      <c r="D283" s="199" t="s">
        <v>135</v>
      </c>
      <c r="E283" s="210" t="s">
        <v>1</v>
      </c>
      <c r="F283" s="211" t="s">
        <v>512</v>
      </c>
      <c r="G283" s="209"/>
      <c r="H283" s="212">
        <v>16.621</v>
      </c>
      <c r="I283" s="213"/>
      <c r="J283" s="209"/>
      <c r="K283" s="209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135</v>
      </c>
      <c r="AU283" s="218" t="s">
        <v>133</v>
      </c>
      <c r="AV283" s="14" t="s">
        <v>133</v>
      </c>
      <c r="AW283" s="14" t="s">
        <v>31</v>
      </c>
      <c r="AX283" s="14" t="s">
        <v>73</v>
      </c>
      <c r="AY283" s="218" t="s">
        <v>125</v>
      </c>
    </row>
    <row r="284" spans="2:51" s="13" customFormat="1" ht="12">
      <c r="B284" s="197"/>
      <c r="C284" s="198"/>
      <c r="D284" s="199" t="s">
        <v>135</v>
      </c>
      <c r="E284" s="200" t="s">
        <v>1</v>
      </c>
      <c r="F284" s="201" t="s">
        <v>150</v>
      </c>
      <c r="G284" s="198"/>
      <c r="H284" s="200" t="s">
        <v>1</v>
      </c>
      <c r="I284" s="202"/>
      <c r="J284" s="198"/>
      <c r="K284" s="198"/>
      <c r="L284" s="203"/>
      <c r="M284" s="204"/>
      <c r="N284" s="205"/>
      <c r="O284" s="205"/>
      <c r="P284" s="205"/>
      <c r="Q284" s="205"/>
      <c r="R284" s="205"/>
      <c r="S284" s="205"/>
      <c r="T284" s="206"/>
      <c r="AT284" s="207" t="s">
        <v>135</v>
      </c>
      <c r="AU284" s="207" t="s">
        <v>133</v>
      </c>
      <c r="AV284" s="13" t="s">
        <v>81</v>
      </c>
      <c r="AW284" s="13" t="s">
        <v>31</v>
      </c>
      <c r="AX284" s="13" t="s">
        <v>73</v>
      </c>
      <c r="AY284" s="207" t="s">
        <v>125</v>
      </c>
    </row>
    <row r="285" spans="2:51" s="14" customFormat="1" ht="12">
      <c r="B285" s="208"/>
      <c r="C285" s="209"/>
      <c r="D285" s="199" t="s">
        <v>135</v>
      </c>
      <c r="E285" s="210" t="s">
        <v>1</v>
      </c>
      <c r="F285" s="211" t="s">
        <v>513</v>
      </c>
      <c r="G285" s="209"/>
      <c r="H285" s="212">
        <v>2.01</v>
      </c>
      <c r="I285" s="213"/>
      <c r="J285" s="209"/>
      <c r="K285" s="209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135</v>
      </c>
      <c r="AU285" s="218" t="s">
        <v>133</v>
      </c>
      <c r="AV285" s="14" t="s">
        <v>133</v>
      </c>
      <c r="AW285" s="14" t="s">
        <v>31</v>
      </c>
      <c r="AX285" s="14" t="s">
        <v>73</v>
      </c>
      <c r="AY285" s="218" t="s">
        <v>125</v>
      </c>
    </row>
    <row r="286" spans="2:51" s="15" customFormat="1" ht="12">
      <c r="B286" s="219"/>
      <c r="C286" s="220"/>
      <c r="D286" s="199" t="s">
        <v>135</v>
      </c>
      <c r="E286" s="221" t="s">
        <v>1</v>
      </c>
      <c r="F286" s="222" t="s">
        <v>154</v>
      </c>
      <c r="G286" s="220"/>
      <c r="H286" s="223">
        <v>18.631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135</v>
      </c>
      <c r="AU286" s="229" t="s">
        <v>133</v>
      </c>
      <c r="AV286" s="15" t="s">
        <v>132</v>
      </c>
      <c r="AW286" s="15" t="s">
        <v>31</v>
      </c>
      <c r="AX286" s="15" t="s">
        <v>81</v>
      </c>
      <c r="AY286" s="229" t="s">
        <v>125</v>
      </c>
    </row>
    <row r="287" spans="1:65" s="2" customFormat="1" ht="24.15" customHeight="1">
      <c r="A287" s="34"/>
      <c r="B287" s="35"/>
      <c r="C287" s="183" t="s">
        <v>514</v>
      </c>
      <c r="D287" s="183" t="s">
        <v>128</v>
      </c>
      <c r="E287" s="184" t="s">
        <v>515</v>
      </c>
      <c r="F287" s="185" t="s">
        <v>516</v>
      </c>
      <c r="G287" s="186" t="s">
        <v>165</v>
      </c>
      <c r="H287" s="187">
        <v>0.002</v>
      </c>
      <c r="I287" s="188"/>
      <c r="J287" s="189">
        <f>ROUND(I287*H287,2)</f>
        <v>0</v>
      </c>
      <c r="K287" s="190"/>
      <c r="L287" s="39"/>
      <c r="M287" s="191" t="s">
        <v>1</v>
      </c>
      <c r="N287" s="192" t="s">
        <v>39</v>
      </c>
      <c r="O287" s="71"/>
      <c r="P287" s="193">
        <f>O287*H287</f>
        <v>0</v>
      </c>
      <c r="Q287" s="193">
        <v>0</v>
      </c>
      <c r="R287" s="193">
        <f>Q287*H287</f>
        <v>0</v>
      </c>
      <c r="S287" s="193">
        <v>0</v>
      </c>
      <c r="T287" s="194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5" t="s">
        <v>199</v>
      </c>
      <c r="AT287" s="195" t="s">
        <v>128</v>
      </c>
      <c r="AU287" s="195" t="s">
        <v>133</v>
      </c>
      <c r="AY287" s="17" t="s">
        <v>125</v>
      </c>
      <c r="BE287" s="196">
        <f>IF(N287="základní",J287,0)</f>
        <v>0</v>
      </c>
      <c r="BF287" s="196">
        <f>IF(N287="snížená",J287,0)</f>
        <v>0</v>
      </c>
      <c r="BG287" s="196">
        <f>IF(N287="zákl. přenesená",J287,0)</f>
        <v>0</v>
      </c>
      <c r="BH287" s="196">
        <f>IF(N287="sníž. přenesená",J287,0)</f>
        <v>0</v>
      </c>
      <c r="BI287" s="196">
        <f>IF(N287="nulová",J287,0)</f>
        <v>0</v>
      </c>
      <c r="BJ287" s="17" t="s">
        <v>133</v>
      </c>
      <c r="BK287" s="196">
        <f>ROUND(I287*H287,2)</f>
        <v>0</v>
      </c>
      <c r="BL287" s="17" t="s">
        <v>199</v>
      </c>
      <c r="BM287" s="195" t="s">
        <v>517</v>
      </c>
    </row>
    <row r="288" spans="1:65" s="2" customFormat="1" ht="24.15" customHeight="1">
      <c r="A288" s="34"/>
      <c r="B288" s="35"/>
      <c r="C288" s="183" t="s">
        <v>518</v>
      </c>
      <c r="D288" s="183" t="s">
        <v>128</v>
      </c>
      <c r="E288" s="184" t="s">
        <v>519</v>
      </c>
      <c r="F288" s="185" t="s">
        <v>520</v>
      </c>
      <c r="G288" s="186" t="s">
        <v>165</v>
      </c>
      <c r="H288" s="187">
        <v>0.002</v>
      </c>
      <c r="I288" s="188"/>
      <c r="J288" s="189">
        <f>ROUND(I288*H288,2)</f>
        <v>0</v>
      </c>
      <c r="K288" s="190"/>
      <c r="L288" s="39"/>
      <c r="M288" s="191" t="s">
        <v>1</v>
      </c>
      <c r="N288" s="192" t="s">
        <v>39</v>
      </c>
      <c r="O288" s="71"/>
      <c r="P288" s="193">
        <f>O288*H288</f>
        <v>0</v>
      </c>
      <c r="Q288" s="193">
        <v>0</v>
      </c>
      <c r="R288" s="193">
        <f>Q288*H288</f>
        <v>0</v>
      </c>
      <c r="S288" s="193">
        <v>0</v>
      </c>
      <c r="T288" s="194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5" t="s">
        <v>199</v>
      </c>
      <c r="AT288" s="195" t="s">
        <v>128</v>
      </c>
      <c r="AU288" s="195" t="s">
        <v>133</v>
      </c>
      <c r="AY288" s="17" t="s">
        <v>125</v>
      </c>
      <c r="BE288" s="196">
        <f>IF(N288="základní",J288,0)</f>
        <v>0</v>
      </c>
      <c r="BF288" s="196">
        <f>IF(N288="snížená",J288,0)</f>
        <v>0</v>
      </c>
      <c r="BG288" s="196">
        <f>IF(N288="zákl. přenesená",J288,0)</f>
        <v>0</v>
      </c>
      <c r="BH288" s="196">
        <f>IF(N288="sníž. přenesená",J288,0)</f>
        <v>0</v>
      </c>
      <c r="BI288" s="196">
        <f>IF(N288="nulová",J288,0)</f>
        <v>0</v>
      </c>
      <c r="BJ288" s="17" t="s">
        <v>133</v>
      </c>
      <c r="BK288" s="196">
        <f>ROUND(I288*H288,2)</f>
        <v>0</v>
      </c>
      <c r="BL288" s="17" t="s">
        <v>199</v>
      </c>
      <c r="BM288" s="195" t="s">
        <v>521</v>
      </c>
    </row>
    <row r="289" spans="2:63" s="12" customFormat="1" ht="22.95" customHeight="1">
      <c r="B289" s="167"/>
      <c r="C289" s="168"/>
      <c r="D289" s="169" t="s">
        <v>72</v>
      </c>
      <c r="E289" s="181" t="s">
        <v>522</v>
      </c>
      <c r="F289" s="181" t="s">
        <v>523</v>
      </c>
      <c r="G289" s="168"/>
      <c r="H289" s="168"/>
      <c r="I289" s="171"/>
      <c r="J289" s="182">
        <f>BK289</f>
        <v>0</v>
      </c>
      <c r="K289" s="168"/>
      <c r="L289" s="173"/>
      <c r="M289" s="174"/>
      <c r="N289" s="175"/>
      <c r="O289" s="175"/>
      <c r="P289" s="176">
        <f>SUM(P290:P327)</f>
        <v>0</v>
      </c>
      <c r="Q289" s="175"/>
      <c r="R289" s="176">
        <f>SUM(R290:R327)</f>
        <v>0.07074266</v>
      </c>
      <c r="S289" s="175"/>
      <c r="T289" s="177">
        <f>SUM(T290:T327)</f>
        <v>0.00025</v>
      </c>
      <c r="AR289" s="178" t="s">
        <v>133</v>
      </c>
      <c r="AT289" s="179" t="s">
        <v>72</v>
      </c>
      <c r="AU289" s="179" t="s">
        <v>81</v>
      </c>
      <c r="AY289" s="178" t="s">
        <v>125</v>
      </c>
      <c r="BK289" s="180">
        <f>SUM(BK290:BK327)</f>
        <v>0</v>
      </c>
    </row>
    <row r="290" spans="1:65" s="2" customFormat="1" ht="24.15" customHeight="1">
      <c r="A290" s="34"/>
      <c r="B290" s="35"/>
      <c r="C290" s="183" t="s">
        <v>524</v>
      </c>
      <c r="D290" s="183" t="s">
        <v>128</v>
      </c>
      <c r="E290" s="184" t="s">
        <v>525</v>
      </c>
      <c r="F290" s="185" t="s">
        <v>526</v>
      </c>
      <c r="G290" s="186" t="s">
        <v>142</v>
      </c>
      <c r="H290" s="187">
        <v>143.571</v>
      </c>
      <c r="I290" s="188"/>
      <c r="J290" s="189">
        <f>ROUND(I290*H290,2)</f>
        <v>0</v>
      </c>
      <c r="K290" s="190"/>
      <c r="L290" s="39"/>
      <c r="M290" s="191" t="s">
        <v>1</v>
      </c>
      <c r="N290" s="192" t="s">
        <v>39</v>
      </c>
      <c r="O290" s="71"/>
      <c r="P290" s="193">
        <f>O290*H290</f>
        <v>0</v>
      </c>
      <c r="Q290" s="193">
        <v>0</v>
      </c>
      <c r="R290" s="193">
        <f>Q290*H290</f>
        <v>0</v>
      </c>
      <c r="S290" s="193">
        <v>0</v>
      </c>
      <c r="T290" s="194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5" t="s">
        <v>199</v>
      </c>
      <c r="AT290" s="195" t="s">
        <v>128</v>
      </c>
      <c r="AU290" s="195" t="s">
        <v>133</v>
      </c>
      <c r="AY290" s="17" t="s">
        <v>125</v>
      </c>
      <c r="BE290" s="196">
        <f>IF(N290="základní",J290,0)</f>
        <v>0</v>
      </c>
      <c r="BF290" s="196">
        <f>IF(N290="snížená",J290,0)</f>
        <v>0</v>
      </c>
      <c r="BG290" s="196">
        <f>IF(N290="zákl. přenesená",J290,0)</f>
        <v>0</v>
      </c>
      <c r="BH290" s="196">
        <f>IF(N290="sníž. přenesená",J290,0)</f>
        <v>0</v>
      </c>
      <c r="BI290" s="196">
        <f>IF(N290="nulová",J290,0)</f>
        <v>0</v>
      </c>
      <c r="BJ290" s="17" t="s">
        <v>133</v>
      </c>
      <c r="BK290" s="196">
        <f>ROUND(I290*H290,2)</f>
        <v>0</v>
      </c>
      <c r="BL290" s="17" t="s">
        <v>199</v>
      </c>
      <c r="BM290" s="195" t="s">
        <v>527</v>
      </c>
    </row>
    <row r="291" spans="1:65" s="2" customFormat="1" ht="24.15" customHeight="1">
      <c r="A291" s="34"/>
      <c r="B291" s="35"/>
      <c r="C291" s="183" t="s">
        <v>528</v>
      </c>
      <c r="D291" s="183" t="s">
        <v>128</v>
      </c>
      <c r="E291" s="184" t="s">
        <v>529</v>
      </c>
      <c r="F291" s="185" t="s">
        <v>530</v>
      </c>
      <c r="G291" s="186" t="s">
        <v>142</v>
      </c>
      <c r="H291" s="187">
        <v>1</v>
      </c>
      <c r="I291" s="188"/>
      <c r="J291" s="189">
        <f>ROUND(I291*H291,2)</f>
        <v>0</v>
      </c>
      <c r="K291" s="190"/>
      <c r="L291" s="39"/>
      <c r="M291" s="191" t="s">
        <v>1</v>
      </c>
      <c r="N291" s="192" t="s">
        <v>39</v>
      </c>
      <c r="O291" s="71"/>
      <c r="P291" s="193">
        <f>O291*H291</f>
        <v>0</v>
      </c>
      <c r="Q291" s="193">
        <v>0</v>
      </c>
      <c r="R291" s="193">
        <f>Q291*H291</f>
        <v>0</v>
      </c>
      <c r="S291" s="193">
        <v>0.00025</v>
      </c>
      <c r="T291" s="194">
        <f>S291*H291</f>
        <v>0.00025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5" t="s">
        <v>199</v>
      </c>
      <c r="AT291" s="195" t="s">
        <v>128</v>
      </c>
      <c r="AU291" s="195" t="s">
        <v>133</v>
      </c>
      <c r="AY291" s="17" t="s">
        <v>125</v>
      </c>
      <c r="BE291" s="196">
        <f>IF(N291="základní",J291,0)</f>
        <v>0</v>
      </c>
      <c r="BF291" s="196">
        <f>IF(N291="snížená",J291,0)</f>
        <v>0</v>
      </c>
      <c r="BG291" s="196">
        <f>IF(N291="zákl. přenesená",J291,0)</f>
        <v>0</v>
      </c>
      <c r="BH291" s="196">
        <f>IF(N291="sníž. přenesená",J291,0)</f>
        <v>0</v>
      </c>
      <c r="BI291" s="196">
        <f>IF(N291="nulová",J291,0)</f>
        <v>0</v>
      </c>
      <c r="BJ291" s="17" t="s">
        <v>133</v>
      </c>
      <c r="BK291" s="196">
        <f>ROUND(I291*H291,2)</f>
        <v>0</v>
      </c>
      <c r="BL291" s="17" t="s">
        <v>199</v>
      </c>
      <c r="BM291" s="195" t="s">
        <v>531</v>
      </c>
    </row>
    <row r="292" spans="2:51" s="13" customFormat="1" ht="12">
      <c r="B292" s="197"/>
      <c r="C292" s="198"/>
      <c r="D292" s="199" t="s">
        <v>135</v>
      </c>
      <c r="E292" s="200" t="s">
        <v>1</v>
      </c>
      <c r="F292" s="201" t="s">
        <v>532</v>
      </c>
      <c r="G292" s="198"/>
      <c r="H292" s="200" t="s">
        <v>1</v>
      </c>
      <c r="I292" s="202"/>
      <c r="J292" s="198"/>
      <c r="K292" s="198"/>
      <c r="L292" s="203"/>
      <c r="M292" s="204"/>
      <c r="N292" s="205"/>
      <c r="O292" s="205"/>
      <c r="P292" s="205"/>
      <c r="Q292" s="205"/>
      <c r="R292" s="205"/>
      <c r="S292" s="205"/>
      <c r="T292" s="206"/>
      <c r="AT292" s="207" t="s">
        <v>135</v>
      </c>
      <c r="AU292" s="207" t="s">
        <v>133</v>
      </c>
      <c r="AV292" s="13" t="s">
        <v>81</v>
      </c>
      <c r="AW292" s="13" t="s">
        <v>31</v>
      </c>
      <c r="AX292" s="13" t="s">
        <v>73</v>
      </c>
      <c r="AY292" s="207" t="s">
        <v>125</v>
      </c>
    </row>
    <row r="293" spans="2:51" s="14" customFormat="1" ht="12">
      <c r="B293" s="208"/>
      <c r="C293" s="209"/>
      <c r="D293" s="199" t="s">
        <v>135</v>
      </c>
      <c r="E293" s="210" t="s">
        <v>1</v>
      </c>
      <c r="F293" s="211" t="s">
        <v>533</v>
      </c>
      <c r="G293" s="209"/>
      <c r="H293" s="212">
        <v>1</v>
      </c>
      <c r="I293" s="213"/>
      <c r="J293" s="209"/>
      <c r="K293" s="209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135</v>
      </c>
      <c r="AU293" s="218" t="s">
        <v>133</v>
      </c>
      <c r="AV293" s="14" t="s">
        <v>133</v>
      </c>
      <c r="AW293" s="14" t="s">
        <v>31</v>
      </c>
      <c r="AX293" s="14" t="s">
        <v>81</v>
      </c>
      <c r="AY293" s="218" t="s">
        <v>125</v>
      </c>
    </row>
    <row r="294" spans="1:65" s="2" customFormat="1" ht="24.15" customHeight="1">
      <c r="A294" s="34"/>
      <c r="B294" s="35"/>
      <c r="C294" s="183" t="s">
        <v>534</v>
      </c>
      <c r="D294" s="183" t="s">
        <v>128</v>
      </c>
      <c r="E294" s="184" t="s">
        <v>535</v>
      </c>
      <c r="F294" s="185" t="s">
        <v>536</v>
      </c>
      <c r="G294" s="186" t="s">
        <v>410</v>
      </c>
      <c r="H294" s="187">
        <v>20</v>
      </c>
      <c r="I294" s="188"/>
      <c r="J294" s="189">
        <f>ROUND(I294*H294,2)</f>
        <v>0</v>
      </c>
      <c r="K294" s="190"/>
      <c r="L294" s="39"/>
      <c r="M294" s="191" t="s">
        <v>1</v>
      </c>
      <c r="N294" s="192" t="s">
        <v>39</v>
      </c>
      <c r="O294" s="71"/>
      <c r="P294" s="193">
        <f>O294*H294</f>
        <v>0</v>
      </c>
      <c r="Q294" s="193">
        <v>1E-05</v>
      </c>
      <c r="R294" s="193">
        <f>Q294*H294</f>
        <v>0.0002</v>
      </c>
      <c r="S294" s="193">
        <v>0</v>
      </c>
      <c r="T294" s="194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5" t="s">
        <v>199</v>
      </c>
      <c r="AT294" s="195" t="s">
        <v>128</v>
      </c>
      <c r="AU294" s="195" t="s">
        <v>133</v>
      </c>
      <c r="AY294" s="17" t="s">
        <v>125</v>
      </c>
      <c r="BE294" s="196">
        <f>IF(N294="základní",J294,0)</f>
        <v>0</v>
      </c>
      <c r="BF294" s="196">
        <f>IF(N294="snížená",J294,0)</f>
        <v>0</v>
      </c>
      <c r="BG294" s="196">
        <f>IF(N294="zákl. přenesená",J294,0)</f>
        <v>0</v>
      </c>
      <c r="BH294" s="196">
        <f>IF(N294="sníž. přenesená",J294,0)</f>
        <v>0</v>
      </c>
      <c r="BI294" s="196">
        <f>IF(N294="nulová",J294,0)</f>
        <v>0</v>
      </c>
      <c r="BJ294" s="17" t="s">
        <v>133</v>
      </c>
      <c r="BK294" s="196">
        <f>ROUND(I294*H294,2)</f>
        <v>0</v>
      </c>
      <c r="BL294" s="17" t="s">
        <v>199</v>
      </c>
      <c r="BM294" s="195" t="s">
        <v>537</v>
      </c>
    </row>
    <row r="295" spans="1:65" s="2" customFormat="1" ht="24.15" customHeight="1">
      <c r="A295" s="34"/>
      <c r="B295" s="35"/>
      <c r="C295" s="183" t="s">
        <v>538</v>
      </c>
      <c r="D295" s="183" t="s">
        <v>128</v>
      </c>
      <c r="E295" s="184" t="s">
        <v>539</v>
      </c>
      <c r="F295" s="185" t="s">
        <v>540</v>
      </c>
      <c r="G295" s="186" t="s">
        <v>131</v>
      </c>
      <c r="H295" s="187">
        <v>1</v>
      </c>
      <c r="I295" s="188"/>
      <c r="J295" s="189">
        <f>ROUND(I295*H295,2)</f>
        <v>0</v>
      </c>
      <c r="K295" s="190"/>
      <c r="L295" s="39"/>
      <c r="M295" s="191" t="s">
        <v>1</v>
      </c>
      <c r="N295" s="192" t="s">
        <v>39</v>
      </c>
      <c r="O295" s="71"/>
      <c r="P295" s="193">
        <f>O295*H295</f>
        <v>0</v>
      </c>
      <c r="Q295" s="193">
        <v>0.0045</v>
      </c>
      <c r="R295" s="193">
        <f>Q295*H295</f>
        <v>0.0045</v>
      </c>
      <c r="S295" s="193">
        <v>0</v>
      </c>
      <c r="T295" s="194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5" t="s">
        <v>199</v>
      </c>
      <c r="AT295" s="195" t="s">
        <v>128</v>
      </c>
      <c r="AU295" s="195" t="s">
        <v>133</v>
      </c>
      <c r="AY295" s="17" t="s">
        <v>125</v>
      </c>
      <c r="BE295" s="196">
        <f>IF(N295="základní",J295,0)</f>
        <v>0</v>
      </c>
      <c r="BF295" s="196">
        <f>IF(N295="snížená",J295,0)</f>
        <v>0</v>
      </c>
      <c r="BG295" s="196">
        <f>IF(N295="zákl. přenesená",J295,0)</f>
        <v>0</v>
      </c>
      <c r="BH295" s="196">
        <f>IF(N295="sníž. přenesená",J295,0)</f>
        <v>0</v>
      </c>
      <c r="BI295" s="196">
        <f>IF(N295="nulová",J295,0)</f>
        <v>0</v>
      </c>
      <c r="BJ295" s="17" t="s">
        <v>133</v>
      </c>
      <c r="BK295" s="196">
        <f>ROUND(I295*H295,2)</f>
        <v>0</v>
      </c>
      <c r="BL295" s="17" t="s">
        <v>199</v>
      </c>
      <c r="BM295" s="195" t="s">
        <v>541</v>
      </c>
    </row>
    <row r="296" spans="2:51" s="13" customFormat="1" ht="12">
      <c r="B296" s="197"/>
      <c r="C296" s="198"/>
      <c r="D296" s="199" t="s">
        <v>135</v>
      </c>
      <c r="E296" s="200" t="s">
        <v>1</v>
      </c>
      <c r="F296" s="201" t="s">
        <v>542</v>
      </c>
      <c r="G296" s="198"/>
      <c r="H296" s="200" t="s">
        <v>1</v>
      </c>
      <c r="I296" s="202"/>
      <c r="J296" s="198"/>
      <c r="K296" s="198"/>
      <c r="L296" s="203"/>
      <c r="M296" s="204"/>
      <c r="N296" s="205"/>
      <c r="O296" s="205"/>
      <c r="P296" s="205"/>
      <c r="Q296" s="205"/>
      <c r="R296" s="205"/>
      <c r="S296" s="205"/>
      <c r="T296" s="206"/>
      <c r="AT296" s="207" t="s">
        <v>135</v>
      </c>
      <c r="AU296" s="207" t="s">
        <v>133</v>
      </c>
      <c r="AV296" s="13" t="s">
        <v>81</v>
      </c>
      <c r="AW296" s="13" t="s">
        <v>31</v>
      </c>
      <c r="AX296" s="13" t="s">
        <v>73</v>
      </c>
      <c r="AY296" s="207" t="s">
        <v>125</v>
      </c>
    </row>
    <row r="297" spans="2:51" s="14" customFormat="1" ht="12">
      <c r="B297" s="208"/>
      <c r="C297" s="209"/>
      <c r="D297" s="199" t="s">
        <v>135</v>
      </c>
      <c r="E297" s="210" t="s">
        <v>1</v>
      </c>
      <c r="F297" s="211" t="s">
        <v>81</v>
      </c>
      <c r="G297" s="209"/>
      <c r="H297" s="212">
        <v>1</v>
      </c>
      <c r="I297" s="213"/>
      <c r="J297" s="209"/>
      <c r="K297" s="209"/>
      <c r="L297" s="214"/>
      <c r="M297" s="215"/>
      <c r="N297" s="216"/>
      <c r="O297" s="216"/>
      <c r="P297" s="216"/>
      <c r="Q297" s="216"/>
      <c r="R297" s="216"/>
      <c r="S297" s="216"/>
      <c r="T297" s="217"/>
      <c r="AT297" s="218" t="s">
        <v>135</v>
      </c>
      <c r="AU297" s="218" t="s">
        <v>133</v>
      </c>
      <c r="AV297" s="14" t="s">
        <v>133</v>
      </c>
      <c r="AW297" s="14" t="s">
        <v>31</v>
      </c>
      <c r="AX297" s="14" t="s">
        <v>81</v>
      </c>
      <c r="AY297" s="218" t="s">
        <v>125</v>
      </c>
    </row>
    <row r="298" spans="1:65" s="2" customFormat="1" ht="16.5" customHeight="1">
      <c r="A298" s="34"/>
      <c r="B298" s="35"/>
      <c r="C298" s="183" t="s">
        <v>543</v>
      </c>
      <c r="D298" s="183" t="s">
        <v>128</v>
      </c>
      <c r="E298" s="184" t="s">
        <v>544</v>
      </c>
      <c r="F298" s="185" t="s">
        <v>545</v>
      </c>
      <c r="G298" s="186" t="s">
        <v>142</v>
      </c>
      <c r="H298" s="187">
        <v>39.67</v>
      </c>
      <c r="I298" s="188"/>
      <c r="J298" s="189">
        <f>ROUND(I298*H298,2)</f>
        <v>0</v>
      </c>
      <c r="K298" s="190"/>
      <c r="L298" s="39"/>
      <c r="M298" s="191" t="s">
        <v>1</v>
      </c>
      <c r="N298" s="192" t="s">
        <v>39</v>
      </c>
      <c r="O298" s="71"/>
      <c r="P298" s="193">
        <f>O298*H298</f>
        <v>0</v>
      </c>
      <c r="Q298" s="193">
        <v>0</v>
      </c>
      <c r="R298" s="193">
        <f>Q298*H298</f>
        <v>0</v>
      </c>
      <c r="S298" s="193">
        <v>0</v>
      </c>
      <c r="T298" s="194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5" t="s">
        <v>199</v>
      </c>
      <c r="AT298" s="195" t="s">
        <v>128</v>
      </c>
      <c r="AU298" s="195" t="s">
        <v>133</v>
      </c>
      <c r="AY298" s="17" t="s">
        <v>125</v>
      </c>
      <c r="BE298" s="196">
        <f>IF(N298="základní",J298,0)</f>
        <v>0</v>
      </c>
      <c r="BF298" s="196">
        <f>IF(N298="snížená",J298,0)</f>
        <v>0</v>
      </c>
      <c r="BG298" s="196">
        <f>IF(N298="zákl. přenesená",J298,0)</f>
        <v>0</v>
      </c>
      <c r="BH298" s="196">
        <f>IF(N298="sníž. přenesená",J298,0)</f>
        <v>0</v>
      </c>
      <c r="BI298" s="196">
        <f>IF(N298="nulová",J298,0)</f>
        <v>0</v>
      </c>
      <c r="BJ298" s="17" t="s">
        <v>133</v>
      </c>
      <c r="BK298" s="196">
        <f>ROUND(I298*H298,2)</f>
        <v>0</v>
      </c>
      <c r="BL298" s="17" t="s">
        <v>199</v>
      </c>
      <c r="BM298" s="195" t="s">
        <v>546</v>
      </c>
    </row>
    <row r="299" spans="2:51" s="13" customFormat="1" ht="12">
      <c r="B299" s="197"/>
      <c r="C299" s="198"/>
      <c r="D299" s="199" t="s">
        <v>135</v>
      </c>
      <c r="E299" s="200" t="s">
        <v>1</v>
      </c>
      <c r="F299" s="201" t="s">
        <v>547</v>
      </c>
      <c r="G299" s="198"/>
      <c r="H299" s="200" t="s">
        <v>1</v>
      </c>
      <c r="I299" s="202"/>
      <c r="J299" s="198"/>
      <c r="K299" s="198"/>
      <c r="L299" s="203"/>
      <c r="M299" s="204"/>
      <c r="N299" s="205"/>
      <c r="O299" s="205"/>
      <c r="P299" s="205"/>
      <c r="Q299" s="205"/>
      <c r="R299" s="205"/>
      <c r="S299" s="205"/>
      <c r="T299" s="206"/>
      <c r="AT299" s="207" t="s">
        <v>135</v>
      </c>
      <c r="AU299" s="207" t="s">
        <v>133</v>
      </c>
      <c r="AV299" s="13" t="s">
        <v>81</v>
      </c>
      <c r="AW299" s="13" t="s">
        <v>31</v>
      </c>
      <c r="AX299" s="13" t="s">
        <v>73</v>
      </c>
      <c r="AY299" s="207" t="s">
        <v>125</v>
      </c>
    </row>
    <row r="300" spans="2:51" s="14" customFormat="1" ht="12">
      <c r="B300" s="208"/>
      <c r="C300" s="209"/>
      <c r="D300" s="199" t="s">
        <v>135</v>
      </c>
      <c r="E300" s="210" t="s">
        <v>1</v>
      </c>
      <c r="F300" s="211" t="s">
        <v>548</v>
      </c>
      <c r="G300" s="209"/>
      <c r="H300" s="212">
        <v>39.67</v>
      </c>
      <c r="I300" s="213"/>
      <c r="J300" s="209"/>
      <c r="K300" s="209"/>
      <c r="L300" s="214"/>
      <c r="M300" s="215"/>
      <c r="N300" s="216"/>
      <c r="O300" s="216"/>
      <c r="P300" s="216"/>
      <c r="Q300" s="216"/>
      <c r="R300" s="216"/>
      <c r="S300" s="216"/>
      <c r="T300" s="217"/>
      <c r="AT300" s="218" t="s">
        <v>135</v>
      </c>
      <c r="AU300" s="218" t="s">
        <v>133</v>
      </c>
      <c r="AV300" s="14" t="s">
        <v>133</v>
      </c>
      <c r="AW300" s="14" t="s">
        <v>31</v>
      </c>
      <c r="AX300" s="14" t="s">
        <v>73</v>
      </c>
      <c r="AY300" s="218" t="s">
        <v>125</v>
      </c>
    </row>
    <row r="301" spans="2:51" s="15" customFormat="1" ht="12">
      <c r="B301" s="219"/>
      <c r="C301" s="220"/>
      <c r="D301" s="199" t="s">
        <v>135</v>
      </c>
      <c r="E301" s="221" t="s">
        <v>1</v>
      </c>
      <c r="F301" s="222" t="s">
        <v>154</v>
      </c>
      <c r="G301" s="220"/>
      <c r="H301" s="223">
        <v>39.67</v>
      </c>
      <c r="I301" s="224"/>
      <c r="J301" s="220"/>
      <c r="K301" s="220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135</v>
      </c>
      <c r="AU301" s="229" t="s">
        <v>133</v>
      </c>
      <c r="AV301" s="15" t="s">
        <v>132</v>
      </c>
      <c r="AW301" s="15" t="s">
        <v>31</v>
      </c>
      <c r="AX301" s="15" t="s">
        <v>81</v>
      </c>
      <c r="AY301" s="229" t="s">
        <v>125</v>
      </c>
    </row>
    <row r="302" spans="1:65" s="2" customFormat="1" ht="16.5" customHeight="1">
      <c r="A302" s="34"/>
      <c r="B302" s="35"/>
      <c r="C302" s="230" t="s">
        <v>549</v>
      </c>
      <c r="D302" s="230" t="s">
        <v>218</v>
      </c>
      <c r="E302" s="231" t="s">
        <v>550</v>
      </c>
      <c r="F302" s="232" t="s">
        <v>551</v>
      </c>
      <c r="G302" s="233" t="s">
        <v>142</v>
      </c>
      <c r="H302" s="234">
        <v>47.604</v>
      </c>
      <c r="I302" s="235"/>
      <c r="J302" s="236">
        <f>ROUND(I302*H302,2)</f>
        <v>0</v>
      </c>
      <c r="K302" s="237"/>
      <c r="L302" s="238"/>
      <c r="M302" s="239" t="s">
        <v>1</v>
      </c>
      <c r="N302" s="240" t="s">
        <v>39</v>
      </c>
      <c r="O302" s="71"/>
      <c r="P302" s="193">
        <f>O302*H302</f>
        <v>0</v>
      </c>
      <c r="Q302" s="193">
        <v>0</v>
      </c>
      <c r="R302" s="193">
        <f>Q302*H302</f>
        <v>0</v>
      </c>
      <c r="S302" s="193">
        <v>0</v>
      </c>
      <c r="T302" s="194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5" t="s">
        <v>221</v>
      </c>
      <c r="AT302" s="195" t="s">
        <v>218</v>
      </c>
      <c r="AU302" s="195" t="s">
        <v>133</v>
      </c>
      <c r="AY302" s="17" t="s">
        <v>125</v>
      </c>
      <c r="BE302" s="196">
        <f>IF(N302="základní",J302,0)</f>
        <v>0</v>
      </c>
      <c r="BF302" s="196">
        <f>IF(N302="snížená",J302,0)</f>
        <v>0</v>
      </c>
      <c r="BG302" s="196">
        <f>IF(N302="zákl. přenesená",J302,0)</f>
        <v>0</v>
      </c>
      <c r="BH302" s="196">
        <f>IF(N302="sníž. přenesená",J302,0)</f>
        <v>0</v>
      </c>
      <c r="BI302" s="196">
        <f>IF(N302="nulová",J302,0)</f>
        <v>0</v>
      </c>
      <c r="BJ302" s="17" t="s">
        <v>133</v>
      </c>
      <c r="BK302" s="196">
        <f>ROUND(I302*H302,2)</f>
        <v>0</v>
      </c>
      <c r="BL302" s="17" t="s">
        <v>199</v>
      </c>
      <c r="BM302" s="195" t="s">
        <v>552</v>
      </c>
    </row>
    <row r="303" spans="2:51" s="14" customFormat="1" ht="12">
      <c r="B303" s="208"/>
      <c r="C303" s="209"/>
      <c r="D303" s="199" t="s">
        <v>135</v>
      </c>
      <c r="E303" s="209"/>
      <c r="F303" s="211" t="s">
        <v>553</v>
      </c>
      <c r="G303" s="209"/>
      <c r="H303" s="212">
        <v>47.604</v>
      </c>
      <c r="I303" s="213"/>
      <c r="J303" s="209"/>
      <c r="K303" s="209"/>
      <c r="L303" s="214"/>
      <c r="M303" s="215"/>
      <c r="N303" s="216"/>
      <c r="O303" s="216"/>
      <c r="P303" s="216"/>
      <c r="Q303" s="216"/>
      <c r="R303" s="216"/>
      <c r="S303" s="216"/>
      <c r="T303" s="217"/>
      <c r="AT303" s="218" t="s">
        <v>135</v>
      </c>
      <c r="AU303" s="218" t="s">
        <v>133</v>
      </c>
      <c r="AV303" s="14" t="s">
        <v>133</v>
      </c>
      <c r="AW303" s="14" t="s">
        <v>4</v>
      </c>
      <c r="AX303" s="14" t="s">
        <v>81</v>
      </c>
      <c r="AY303" s="218" t="s">
        <v>125</v>
      </c>
    </row>
    <row r="304" spans="1:65" s="2" customFormat="1" ht="24.15" customHeight="1">
      <c r="A304" s="34"/>
      <c r="B304" s="35"/>
      <c r="C304" s="183" t="s">
        <v>554</v>
      </c>
      <c r="D304" s="183" t="s">
        <v>128</v>
      </c>
      <c r="E304" s="184" t="s">
        <v>555</v>
      </c>
      <c r="F304" s="185" t="s">
        <v>556</v>
      </c>
      <c r="G304" s="186" t="s">
        <v>142</v>
      </c>
      <c r="H304" s="187">
        <v>10</v>
      </c>
      <c r="I304" s="188"/>
      <c r="J304" s="189">
        <f>ROUND(I304*H304,2)</f>
        <v>0</v>
      </c>
      <c r="K304" s="190"/>
      <c r="L304" s="39"/>
      <c r="M304" s="191" t="s">
        <v>1</v>
      </c>
      <c r="N304" s="192" t="s">
        <v>39</v>
      </c>
      <c r="O304" s="71"/>
      <c r="P304" s="193">
        <f>O304*H304</f>
        <v>0</v>
      </c>
      <c r="Q304" s="193">
        <v>0</v>
      </c>
      <c r="R304" s="193">
        <f>Q304*H304</f>
        <v>0</v>
      </c>
      <c r="S304" s="193">
        <v>0</v>
      </c>
      <c r="T304" s="194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5" t="s">
        <v>199</v>
      </c>
      <c r="AT304" s="195" t="s">
        <v>128</v>
      </c>
      <c r="AU304" s="195" t="s">
        <v>133</v>
      </c>
      <c r="AY304" s="17" t="s">
        <v>125</v>
      </c>
      <c r="BE304" s="196">
        <f>IF(N304="základní",J304,0)</f>
        <v>0</v>
      </c>
      <c r="BF304" s="196">
        <f>IF(N304="snížená",J304,0)</f>
        <v>0</v>
      </c>
      <c r="BG304" s="196">
        <f>IF(N304="zákl. přenesená",J304,0)</f>
        <v>0</v>
      </c>
      <c r="BH304" s="196">
        <f>IF(N304="sníž. přenesená",J304,0)</f>
        <v>0</v>
      </c>
      <c r="BI304" s="196">
        <f>IF(N304="nulová",J304,0)</f>
        <v>0</v>
      </c>
      <c r="BJ304" s="17" t="s">
        <v>133</v>
      </c>
      <c r="BK304" s="196">
        <f>ROUND(I304*H304,2)</f>
        <v>0</v>
      </c>
      <c r="BL304" s="17" t="s">
        <v>199</v>
      </c>
      <c r="BM304" s="195" t="s">
        <v>557</v>
      </c>
    </row>
    <row r="305" spans="1:65" s="2" customFormat="1" ht="16.5" customHeight="1">
      <c r="A305" s="34"/>
      <c r="B305" s="35"/>
      <c r="C305" s="230" t="s">
        <v>558</v>
      </c>
      <c r="D305" s="230" t="s">
        <v>218</v>
      </c>
      <c r="E305" s="231" t="s">
        <v>559</v>
      </c>
      <c r="F305" s="232" t="s">
        <v>560</v>
      </c>
      <c r="G305" s="233" t="s">
        <v>142</v>
      </c>
      <c r="H305" s="234">
        <v>12</v>
      </c>
      <c r="I305" s="235"/>
      <c r="J305" s="236">
        <f>ROUND(I305*H305,2)</f>
        <v>0</v>
      </c>
      <c r="K305" s="237"/>
      <c r="L305" s="238"/>
      <c r="M305" s="239" t="s">
        <v>1</v>
      </c>
      <c r="N305" s="240" t="s">
        <v>39</v>
      </c>
      <c r="O305" s="71"/>
      <c r="P305" s="193">
        <f>O305*H305</f>
        <v>0</v>
      </c>
      <c r="Q305" s="193">
        <v>0</v>
      </c>
      <c r="R305" s="193">
        <f>Q305*H305</f>
        <v>0</v>
      </c>
      <c r="S305" s="193">
        <v>0</v>
      </c>
      <c r="T305" s="194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5" t="s">
        <v>221</v>
      </c>
      <c r="AT305" s="195" t="s">
        <v>218</v>
      </c>
      <c r="AU305" s="195" t="s">
        <v>133</v>
      </c>
      <c r="AY305" s="17" t="s">
        <v>125</v>
      </c>
      <c r="BE305" s="196">
        <f>IF(N305="základní",J305,0)</f>
        <v>0</v>
      </c>
      <c r="BF305" s="196">
        <f>IF(N305="snížená",J305,0)</f>
        <v>0</v>
      </c>
      <c r="BG305" s="196">
        <f>IF(N305="zákl. přenesená",J305,0)</f>
        <v>0</v>
      </c>
      <c r="BH305" s="196">
        <f>IF(N305="sníž. přenesená",J305,0)</f>
        <v>0</v>
      </c>
      <c r="BI305" s="196">
        <f>IF(N305="nulová",J305,0)</f>
        <v>0</v>
      </c>
      <c r="BJ305" s="17" t="s">
        <v>133</v>
      </c>
      <c r="BK305" s="196">
        <f>ROUND(I305*H305,2)</f>
        <v>0</v>
      </c>
      <c r="BL305" s="17" t="s">
        <v>199</v>
      </c>
      <c r="BM305" s="195" t="s">
        <v>561</v>
      </c>
    </row>
    <row r="306" spans="2:51" s="14" customFormat="1" ht="12">
      <c r="B306" s="208"/>
      <c r="C306" s="209"/>
      <c r="D306" s="199" t="s">
        <v>135</v>
      </c>
      <c r="E306" s="209"/>
      <c r="F306" s="211" t="s">
        <v>562</v>
      </c>
      <c r="G306" s="209"/>
      <c r="H306" s="212">
        <v>12</v>
      </c>
      <c r="I306" s="213"/>
      <c r="J306" s="209"/>
      <c r="K306" s="209"/>
      <c r="L306" s="214"/>
      <c r="M306" s="215"/>
      <c r="N306" s="216"/>
      <c r="O306" s="216"/>
      <c r="P306" s="216"/>
      <c r="Q306" s="216"/>
      <c r="R306" s="216"/>
      <c r="S306" s="216"/>
      <c r="T306" s="217"/>
      <c r="AT306" s="218" t="s">
        <v>135</v>
      </c>
      <c r="AU306" s="218" t="s">
        <v>133</v>
      </c>
      <c r="AV306" s="14" t="s">
        <v>133</v>
      </c>
      <c r="AW306" s="14" t="s">
        <v>4</v>
      </c>
      <c r="AX306" s="14" t="s">
        <v>81</v>
      </c>
      <c r="AY306" s="218" t="s">
        <v>125</v>
      </c>
    </row>
    <row r="307" spans="1:65" s="2" customFormat="1" ht="24.15" customHeight="1">
      <c r="A307" s="34"/>
      <c r="B307" s="35"/>
      <c r="C307" s="183" t="s">
        <v>563</v>
      </c>
      <c r="D307" s="183" t="s">
        <v>128</v>
      </c>
      <c r="E307" s="184" t="s">
        <v>564</v>
      </c>
      <c r="F307" s="185" t="s">
        <v>565</v>
      </c>
      <c r="G307" s="186" t="s">
        <v>142</v>
      </c>
      <c r="H307" s="187">
        <v>143.571</v>
      </c>
      <c r="I307" s="188"/>
      <c r="J307" s="189">
        <f>ROUND(I307*H307,2)</f>
        <v>0</v>
      </c>
      <c r="K307" s="190"/>
      <c r="L307" s="39"/>
      <c r="M307" s="191" t="s">
        <v>1</v>
      </c>
      <c r="N307" s="192" t="s">
        <v>39</v>
      </c>
      <c r="O307" s="71"/>
      <c r="P307" s="193">
        <f>O307*H307</f>
        <v>0</v>
      </c>
      <c r="Q307" s="193">
        <v>0.0002</v>
      </c>
      <c r="R307" s="193">
        <f>Q307*H307</f>
        <v>0.028714200000000002</v>
      </c>
      <c r="S307" s="193">
        <v>0</v>
      </c>
      <c r="T307" s="194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5" t="s">
        <v>199</v>
      </c>
      <c r="AT307" s="195" t="s">
        <v>128</v>
      </c>
      <c r="AU307" s="195" t="s">
        <v>133</v>
      </c>
      <c r="AY307" s="17" t="s">
        <v>125</v>
      </c>
      <c r="BE307" s="196">
        <f>IF(N307="základní",J307,0)</f>
        <v>0</v>
      </c>
      <c r="BF307" s="196">
        <f>IF(N307="snížená",J307,0)</f>
        <v>0</v>
      </c>
      <c r="BG307" s="196">
        <f>IF(N307="zákl. přenesená",J307,0)</f>
        <v>0</v>
      </c>
      <c r="BH307" s="196">
        <f>IF(N307="sníž. přenesená",J307,0)</f>
        <v>0</v>
      </c>
      <c r="BI307" s="196">
        <f>IF(N307="nulová",J307,0)</f>
        <v>0</v>
      </c>
      <c r="BJ307" s="17" t="s">
        <v>133</v>
      </c>
      <c r="BK307" s="196">
        <f>ROUND(I307*H307,2)</f>
        <v>0</v>
      </c>
      <c r="BL307" s="17" t="s">
        <v>199</v>
      </c>
      <c r="BM307" s="195" t="s">
        <v>566</v>
      </c>
    </row>
    <row r="308" spans="1:65" s="2" customFormat="1" ht="33" customHeight="1">
      <c r="A308" s="34"/>
      <c r="B308" s="35"/>
      <c r="C308" s="183" t="s">
        <v>567</v>
      </c>
      <c r="D308" s="183" t="s">
        <v>128</v>
      </c>
      <c r="E308" s="184" t="s">
        <v>568</v>
      </c>
      <c r="F308" s="185" t="s">
        <v>569</v>
      </c>
      <c r="G308" s="186" t="s">
        <v>142</v>
      </c>
      <c r="H308" s="187">
        <v>143.571</v>
      </c>
      <c r="I308" s="188"/>
      <c r="J308" s="189">
        <f>ROUND(I308*H308,2)</f>
        <v>0</v>
      </c>
      <c r="K308" s="190"/>
      <c r="L308" s="39"/>
      <c r="M308" s="191" t="s">
        <v>1</v>
      </c>
      <c r="N308" s="192" t="s">
        <v>39</v>
      </c>
      <c r="O308" s="71"/>
      <c r="P308" s="193">
        <f>O308*H308</f>
        <v>0</v>
      </c>
      <c r="Q308" s="193">
        <v>0.00026</v>
      </c>
      <c r="R308" s="193">
        <f>Q308*H308</f>
        <v>0.037328459999999994</v>
      </c>
      <c r="S308" s="193">
        <v>0</v>
      </c>
      <c r="T308" s="194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5" t="s">
        <v>199</v>
      </c>
      <c r="AT308" s="195" t="s">
        <v>128</v>
      </c>
      <c r="AU308" s="195" t="s">
        <v>133</v>
      </c>
      <c r="AY308" s="17" t="s">
        <v>125</v>
      </c>
      <c r="BE308" s="196">
        <f>IF(N308="základní",J308,0)</f>
        <v>0</v>
      </c>
      <c r="BF308" s="196">
        <f>IF(N308="snížená",J308,0)</f>
        <v>0</v>
      </c>
      <c r="BG308" s="196">
        <f>IF(N308="zákl. přenesená",J308,0)</f>
        <v>0</v>
      </c>
      <c r="BH308" s="196">
        <f>IF(N308="sníž. přenesená",J308,0)</f>
        <v>0</v>
      </c>
      <c r="BI308" s="196">
        <f>IF(N308="nulová",J308,0)</f>
        <v>0</v>
      </c>
      <c r="BJ308" s="17" t="s">
        <v>133</v>
      </c>
      <c r="BK308" s="196">
        <f>ROUND(I308*H308,2)</f>
        <v>0</v>
      </c>
      <c r="BL308" s="17" t="s">
        <v>199</v>
      </c>
      <c r="BM308" s="195" t="s">
        <v>570</v>
      </c>
    </row>
    <row r="309" spans="2:51" s="13" customFormat="1" ht="12">
      <c r="B309" s="197"/>
      <c r="C309" s="198"/>
      <c r="D309" s="199" t="s">
        <v>135</v>
      </c>
      <c r="E309" s="200" t="s">
        <v>1</v>
      </c>
      <c r="F309" s="201" t="s">
        <v>571</v>
      </c>
      <c r="G309" s="198"/>
      <c r="H309" s="200" t="s">
        <v>1</v>
      </c>
      <c r="I309" s="202"/>
      <c r="J309" s="198"/>
      <c r="K309" s="198"/>
      <c r="L309" s="203"/>
      <c r="M309" s="204"/>
      <c r="N309" s="205"/>
      <c r="O309" s="205"/>
      <c r="P309" s="205"/>
      <c r="Q309" s="205"/>
      <c r="R309" s="205"/>
      <c r="S309" s="205"/>
      <c r="T309" s="206"/>
      <c r="AT309" s="207" t="s">
        <v>135</v>
      </c>
      <c r="AU309" s="207" t="s">
        <v>133</v>
      </c>
      <c r="AV309" s="13" t="s">
        <v>81</v>
      </c>
      <c r="AW309" s="13" t="s">
        <v>31</v>
      </c>
      <c r="AX309" s="13" t="s">
        <v>73</v>
      </c>
      <c r="AY309" s="207" t="s">
        <v>125</v>
      </c>
    </row>
    <row r="310" spans="2:51" s="13" customFormat="1" ht="12">
      <c r="B310" s="197"/>
      <c r="C310" s="198"/>
      <c r="D310" s="199" t="s">
        <v>135</v>
      </c>
      <c r="E310" s="200" t="s">
        <v>1</v>
      </c>
      <c r="F310" s="201" t="s">
        <v>572</v>
      </c>
      <c r="G310" s="198"/>
      <c r="H310" s="200" t="s">
        <v>1</v>
      </c>
      <c r="I310" s="202"/>
      <c r="J310" s="198"/>
      <c r="K310" s="198"/>
      <c r="L310" s="203"/>
      <c r="M310" s="204"/>
      <c r="N310" s="205"/>
      <c r="O310" s="205"/>
      <c r="P310" s="205"/>
      <c r="Q310" s="205"/>
      <c r="R310" s="205"/>
      <c r="S310" s="205"/>
      <c r="T310" s="206"/>
      <c r="AT310" s="207" t="s">
        <v>135</v>
      </c>
      <c r="AU310" s="207" t="s">
        <v>133</v>
      </c>
      <c r="AV310" s="13" t="s">
        <v>81</v>
      </c>
      <c r="AW310" s="13" t="s">
        <v>31</v>
      </c>
      <c r="AX310" s="13" t="s">
        <v>73</v>
      </c>
      <c r="AY310" s="207" t="s">
        <v>125</v>
      </c>
    </row>
    <row r="311" spans="2:51" s="14" customFormat="1" ht="12">
      <c r="B311" s="208"/>
      <c r="C311" s="209"/>
      <c r="D311" s="199" t="s">
        <v>135</v>
      </c>
      <c r="E311" s="210" t="s">
        <v>1</v>
      </c>
      <c r="F311" s="211" t="s">
        <v>573</v>
      </c>
      <c r="G311" s="209"/>
      <c r="H311" s="212">
        <v>46.379</v>
      </c>
      <c r="I311" s="213"/>
      <c r="J311" s="209"/>
      <c r="K311" s="209"/>
      <c r="L311" s="214"/>
      <c r="M311" s="215"/>
      <c r="N311" s="216"/>
      <c r="O311" s="216"/>
      <c r="P311" s="216"/>
      <c r="Q311" s="216"/>
      <c r="R311" s="216"/>
      <c r="S311" s="216"/>
      <c r="T311" s="217"/>
      <c r="AT311" s="218" t="s">
        <v>135</v>
      </c>
      <c r="AU311" s="218" t="s">
        <v>133</v>
      </c>
      <c r="AV311" s="14" t="s">
        <v>133</v>
      </c>
      <c r="AW311" s="14" t="s">
        <v>31</v>
      </c>
      <c r="AX311" s="14" t="s">
        <v>73</v>
      </c>
      <c r="AY311" s="218" t="s">
        <v>125</v>
      </c>
    </row>
    <row r="312" spans="2:51" s="13" customFormat="1" ht="12">
      <c r="B312" s="197"/>
      <c r="C312" s="198"/>
      <c r="D312" s="199" t="s">
        <v>135</v>
      </c>
      <c r="E312" s="200" t="s">
        <v>1</v>
      </c>
      <c r="F312" s="201" t="s">
        <v>150</v>
      </c>
      <c r="G312" s="198"/>
      <c r="H312" s="200" t="s">
        <v>1</v>
      </c>
      <c r="I312" s="202"/>
      <c r="J312" s="198"/>
      <c r="K312" s="198"/>
      <c r="L312" s="203"/>
      <c r="M312" s="204"/>
      <c r="N312" s="205"/>
      <c r="O312" s="205"/>
      <c r="P312" s="205"/>
      <c r="Q312" s="205"/>
      <c r="R312" s="205"/>
      <c r="S312" s="205"/>
      <c r="T312" s="206"/>
      <c r="AT312" s="207" t="s">
        <v>135</v>
      </c>
      <c r="AU312" s="207" t="s">
        <v>133</v>
      </c>
      <c r="AV312" s="13" t="s">
        <v>81</v>
      </c>
      <c r="AW312" s="13" t="s">
        <v>31</v>
      </c>
      <c r="AX312" s="13" t="s">
        <v>73</v>
      </c>
      <c r="AY312" s="207" t="s">
        <v>125</v>
      </c>
    </row>
    <row r="313" spans="2:51" s="14" customFormat="1" ht="12">
      <c r="B313" s="208"/>
      <c r="C313" s="209"/>
      <c r="D313" s="199" t="s">
        <v>135</v>
      </c>
      <c r="E313" s="210" t="s">
        <v>1</v>
      </c>
      <c r="F313" s="211" t="s">
        <v>574</v>
      </c>
      <c r="G313" s="209"/>
      <c r="H313" s="212">
        <v>41.80299999999999</v>
      </c>
      <c r="I313" s="213"/>
      <c r="J313" s="209"/>
      <c r="K313" s="209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135</v>
      </c>
      <c r="AU313" s="218" t="s">
        <v>133</v>
      </c>
      <c r="AV313" s="14" t="s">
        <v>133</v>
      </c>
      <c r="AW313" s="14" t="s">
        <v>31</v>
      </c>
      <c r="AX313" s="14" t="s">
        <v>73</v>
      </c>
      <c r="AY313" s="218" t="s">
        <v>125</v>
      </c>
    </row>
    <row r="314" spans="2:51" s="13" customFormat="1" ht="12">
      <c r="B314" s="197"/>
      <c r="C314" s="198"/>
      <c r="D314" s="199" t="s">
        <v>135</v>
      </c>
      <c r="E314" s="200" t="s">
        <v>1</v>
      </c>
      <c r="F314" s="201" t="s">
        <v>575</v>
      </c>
      <c r="G314" s="198"/>
      <c r="H314" s="200" t="s">
        <v>1</v>
      </c>
      <c r="I314" s="202"/>
      <c r="J314" s="198"/>
      <c r="K314" s="198"/>
      <c r="L314" s="203"/>
      <c r="M314" s="204"/>
      <c r="N314" s="205"/>
      <c r="O314" s="205"/>
      <c r="P314" s="205"/>
      <c r="Q314" s="205"/>
      <c r="R314" s="205"/>
      <c r="S314" s="205"/>
      <c r="T314" s="206"/>
      <c r="AT314" s="207" t="s">
        <v>135</v>
      </c>
      <c r="AU314" s="207" t="s">
        <v>133</v>
      </c>
      <c r="AV314" s="13" t="s">
        <v>81</v>
      </c>
      <c r="AW314" s="13" t="s">
        <v>31</v>
      </c>
      <c r="AX314" s="13" t="s">
        <v>73</v>
      </c>
      <c r="AY314" s="207" t="s">
        <v>125</v>
      </c>
    </row>
    <row r="315" spans="2:51" s="14" customFormat="1" ht="12">
      <c r="B315" s="208"/>
      <c r="C315" s="209"/>
      <c r="D315" s="199" t="s">
        <v>135</v>
      </c>
      <c r="E315" s="210" t="s">
        <v>1</v>
      </c>
      <c r="F315" s="211" t="s">
        <v>576</v>
      </c>
      <c r="G315" s="209"/>
      <c r="H315" s="212">
        <v>10.769</v>
      </c>
      <c r="I315" s="213"/>
      <c r="J315" s="209"/>
      <c r="K315" s="209"/>
      <c r="L315" s="214"/>
      <c r="M315" s="215"/>
      <c r="N315" s="216"/>
      <c r="O315" s="216"/>
      <c r="P315" s="216"/>
      <c r="Q315" s="216"/>
      <c r="R315" s="216"/>
      <c r="S315" s="216"/>
      <c r="T315" s="217"/>
      <c r="AT315" s="218" t="s">
        <v>135</v>
      </c>
      <c r="AU315" s="218" t="s">
        <v>133</v>
      </c>
      <c r="AV315" s="14" t="s">
        <v>133</v>
      </c>
      <c r="AW315" s="14" t="s">
        <v>31</v>
      </c>
      <c r="AX315" s="14" t="s">
        <v>73</v>
      </c>
      <c r="AY315" s="218" t="s">
        <v>125</v>
      </c>
    </row>
    <row r="316" spans="2:51" s="13" customFormat="1" ht="12">
      <c r="B316" s="197"/>
      <c r="C316" s="198"/>
      <c r="D316" s="199" t="s">
        <v>135</v>
      </c>
      <c r="E316" s="200" t="s">
        <v>1</v>
      </c>
      <c r="F316" s="201" t="s">
        <v>148</v>
      </c>
      <c r="G316" s="198"/>
      <c r="H316" s="200" t="s">
        <v>1</v>
      </c>
      <c r="I316" s="202"/>
      <c r="J316" s="198"/>
      <c r="K316" s="198"/>
      <c r="L316" s="203"/>
      <c r="M316" s="204"/>
      <c r="N316" s="205"/>
      <c r="O316" s="205"/>
      <c r="P316" s="205"/>
      <c r="Q316" s="205"/>
      <c r="R316" s="205"/>
      <c r="S316" s="205"/>
      <c r="T316" s="206"/>
      <c r="AT316" s="207" t="s">
        <v>135</v>
      </c>
      <c r="AU316" s="207" t="s">
        <v>133</v>
      </c>
      <c r="AV316" s="13" t="s">
        <v>81</v>
      </c>
      <c r="AW316" s="13" t="s">
        <v>31</v>
      </c>
      <c r="AX316" s="13" t="s">
        <v>73</v>
      </c>
      <c r="AY316" s="207" t="s">
        <v>125</v>
      </c>
    </row>
    <row r="317" spans="2:51" s="14" customFormat="1" ht="12">
      <c r="B317" s="208"/>
      <c r="C317" s="209"/>
      <c r="D317" s="199" t="s">
        <v>135</v>
      </c>
      <c r="E317" s="210" t="s">
        <v>1</v>
      </c>
      <c r="F317" s="211" t="s">
        <v>577</v>
      </c>
      <c r="G317" s="209"/>
      <c r="H317" s="212">
        <v>4.95</v>
      </c>
      <c r="I317" s="213"/>
      <c r="J317" s="209"/>
      <c r="K317" s="209"/>
      <c r="L317" s="214"/>
      <c r="M317" s="215"/>
      <c r="N317" s="216"/>
      <c r="O317" s="216"/>
      <c r="P317" s="216"/>
      <c r="Q317" s="216"/>
      <c r="R317" s="216"/>
      <c r="S317" s="216"/>
      <c r="T317" s="217"/>
      <c r="AT317" s="218" t="s">
        <v>135</v>
      </c>
      <c r="AU317" s="218" t="s">
        <v>133</v>
      </c>
      <c r="AV317" s="14" t="s">
        <v>133</v>
      </c>
      <c r="AW317" s="14" t="s">
        <v>31</v>
      </c>
      <c r="AX317" s="14" t="s">
        <v>73</v>
      </c>
      <c r="AY317" s="218" t="s">
        <v>125</v>
      </c>
    </row>
    <row r="318" spans="2:51" s="13" customFormat="1" ht="12">
      <c r="B318" s="197"/>
      <c r="C318" s="198"/>
      <c r="D318" s="199" t="s">
        <v>135</v>
      </c>
      <c r="E318" s="200" t="s">
        <v>1</v>
      </c>
      <c r="F318" s="201" t="s">
        <v>578</v>
      </c>
      <c r="G318" s="198"/>
      <c r="H318" s="200" t="s">
        <v>1</v>
      </c>
      <c r="I318" s="202"/>
      <c r="J318" s="198"/>
      <c r="K318" s="198"/>
      <c r="L318" s="203"/>
      <c r="M318" s="204"/>
      <c r="N318" s="205"/>
      <c r="O318" s="205"/>
      <c r="P318" s="205"/>
      <c r="Q318" s="205"/>
      <c r="R318" s="205"/>
      <c r="S318" s="205"/>
      <c r="T318" s="206"/>
      <c r="AT318" s="207" t="s">
        <v>135</v>
      </c>
      <c r="AU318" s="207" t="s">
        <v>133</v>
      </c>
      <c r="AV318" s="13" t="s">
        <v>81</v>
      </c>
      <c r="AW318" s="13" t="s">
        <v>31</v>
      </c>
      <c r="AX318" s="13" t="s">
        <v>73</v>
      </c>
      <c r="AY318" s="207" t="s">
        <v>125</v>
      </c>
    </row>
    <row r="319" spans="2:51" s="14" customFormat="1" ht="12">
      <c r="B319" s="208"/>
      <c r="C319" s="209"/>
      <c r="D319" s="199" t="s">
        <v>135</v>
      </c>
      <c r="E319" s="210" t="s">
        <v>1</v>
      </c>
      <c r="F319" s="211" t="s">
        <v>548</v>
      </c>
      <c r="G319" s="209"/>
      <c r="H319" s="212">
        <v>39.67</v>
      </c>
      <c r="I319" s="213"/>
      <c r="J319" s="209"/>
      <c r="K319" s="209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135</v>
      </c>
      <c r="AU319" s="218" t="s">
        <v>133</v>
      </c>
      <c r="AV319" s="14" t="s">
        <v>133</v>
      </c>
      <c r="AW319" s="14" t="s">
        <v>31</v>
      </c>
      <c r="AX319" s="14" t="s">
        <v>73</v>
      </c>
      <c r="AY319" s="218" t="s">
        <v>125</v>
      </c>
    </row>
    <row r="320" spans="2:51" s="15" customFormat="1" ht="12">
      <c r="B320" s="219"/>
      <c r="C320" s="220"/>
      <c r="D320" s="199" t="s">
        <v>135</v>
      </c>
      <c r="E320" s="221" t="s">
        <v>1</v>
      </c>
      <c r="F320" s="222" t="s">
        <v>154</v>
      </c>
      <c r="G320" s="220"/>
      <c r="H320" s="223">
        <v>143.571</v>
      </c>
      <c r="I320" s="224"/>
      <c r="J320" s="220"/>
      <c r="K320" s="220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135</v>
      </c>
      <c r="AU320" s="229" t="s">
        <v>133</v>
      </c>
      <c r="AV320" s="15" t="s">
        <v>132</v>
      </c>
      <c r="AW320" s="15" t="s">
        <v>31</v>
      </c>
      <c r="AX320" s="15" t="s">
        <v>81</v>
      </c>
      <c r="AY320" s="229" t="s">
        <v>125</v>
      </c>
    </row>
    <row r="321" spans="1:65" s="2" customFormat="1" ht="24.15" customHeight="1">
      <c r="A321" s="34"/>
      <c r="B321" s="35"/>
      <c r="C321" s="183" t="s">
        <v>579</v>
      </c>
      <c r="D321" s="183" t="s">
        <v>128</v>
      </c>
      <c r="E321" s="184" t="s">
        <v>580</v>
      </c>
      <c r="F321" s="185" t="s">
        <v>581</v>
      </c>
      <c r="G321" s="186" t="s">
        <v>142</v>
      </c>
      <c r="H321" s="187">
        <v>8.91</v>
      </c>
      <c r="I321" s="188"/>
      <c r="J321" s="189">
        <f>ROUND(I321*H321,2)</f>
        <v>0</v>
      </c>
      <c r="K321" s="190"/>
      <c r="L321" s="39"/>
      <c r="M321" s="191" t="s">
        <v>1</v>
      </c>
      <c r="N321" s="192" t="s">
        <v>39</v>
      </c>
      <c r="O321" s="71"/>
      <c r="P321" s="193">
        <f>O321*H321</f>
        <v>0</v>
      </c>
      <c r="Q321" s="193">
        <v>0</v>
      </c>
      <c r="R321" s="193">
        <f>Q321*H321</f>
        <v>0</v>
      </c>
      <c r="S321" s="193">
        <v>0</v>
      </c>
      <c r="T321" s="194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5" t="s">
        <v>199</v>
      </c>
      <c r="AT321" s="195" t="s">
        <v>128</v>
      </c>
      <c r="AU321" s="195" t="s">
        <v>133</v>
      </c>
      <c r="AY321" s="17" t="s">
        <v>125</v>
      </c>
      <c r="BE321" s="196">
        <f>IF(N321="základní",J321,0)</f>
        <v>0</v>
      </c>
      <c r="BF321" s="196">
        <f>IF(N321="snížená",J321,0)</f>
        <v>0</v>
      </c>
      <c r="BG321" s="196">
        <f>IF(N321="zákl. přenesená",J321,0)</f>
        <v>0</v>
      </c>
      <c r="BH321" s="196">
        <f>IF(N321="sníž. přenesená",J321,0)</f>
        <v>0</v>
      </c>
      <c r="BI321" s="196">
        <f>IF(N321="nulová",J321,0)</f>
        <v>0</v>
      </c>
      <c r="BJ321" s="17" t="s">
        <v>133</v>
      </c>
      <c r="BK321" s="196">
        <f>ROUND(I321*H321,2)</f>
        <v>0</v>
      </c>
      <c r="BL321" s="17" t="s">
        <v>199</v>
      </c>
      <c r="BM321" s="195" t="s">
        <v>582</v>
      </c>
    </row>
    <row r="322" spans="2:51" s="13" customFormat="1" ht="12">
      <c r="B322" s="197"/>
      <c r="C322" s="198"/>
      <c r="D322" s="199" t="s">
        <v>135</v>
      </c>
      <c r="E322" s="200" t="s">
        <v>1</v>
      </c>
      <c r="F322" s="201" t="s">
        <v>571</v>
      </c>
      <c r="G322" s="198"/>
      <c r="H322" s="200" t="s">
        <v>1</v>
      </c>
      <c r="I322" s="202"/>
      <c r="J322" s="198"/>
      <c r="K322" s="198"/>
      <c r="L322" s="203"/>
      <c r="M322" s="204"/>
      <c r="N322" s="205"/>
      <c r="O322" s="205"/>
      <c r="P322" s="205"/>
      <c r="Q322" s="205"/>
      <c r="R322" s="205"/>
      <c r="S322" s="205"/>
      <c r="T322" s="206"/>
      <c r="AT322" s="207" t="s">
        <v>135</v>
      </c>
      <c r="AU322" s="207" t="s">
        <v>133</v>
      </c>
      <c r="AV322" s="13" t="s">
        <v>81</v>
      </c>
      <c r="AW322" s="13" t="s">
        <v>31</v>
      </c>
      <c r="AX322" s="13" t="s">
        <v>73</v>
      </c>
      <c r="AY322" s="207" t="s">
        <v>125</v>
      </c>
    </row>
    <row r="323" spans="2:51" s="13" customFormat="1" ht="12">
      <c r="B323" s="197"/>
      <c r="C323" s="198"/>
      <c r="D323" s="199" t="s">
        <v>135</v>
      </c>
      <c r="E323" s="200" t="s">
        <v>1</v>
      </c>
      <c r="F323" s="201" t="s">
        <v>148</v>
      </c>
      <c r="G323" s="198"/>
      <c r="H323" s="200" t="s">
        <v>1</v>
      </c>
      <c r="I323" s="202"/>
      <c r="J323" s="198"/>
      <c r="K323" s="198"/>
      <c r="L323" s="203"/>
      <c r="M323" s="204"/>
      <c r="N323" s="205"/>
      <c r="O323" s="205"/>
      <c r="P323" s="205"/>
      <c r="Q323" s="205"/>
      <c r="R323" s="205"/>
      <c r="S323" s="205"/>
      <c r="T323" s="206"/>
      <c r="AT323" s="207" t="s">
        <v>135</v>
      </c>
      <c r="AU323" s="207" t="s">
        <v>133</v>
      </c>
      <c r="AV323" s="13" t="s">
        <v>81</v>
      </c>
      <c r="AW323" s="13" t="s">
        <v>31</v>
      </c>
      <c r="AX323" s="13" t="s">
        <v>73</v>
      </c>
      <c r="AY323" s="207" t="s">
        <v>125</v>
      </c>
    </row>
    <row r="324" spans="2:51" s="14" customFormat="1" ht="12">
      <c r="B324" s="208"/>
      <c r="C324" s="209"/>
      <c r="D324" s="199" t="s">
        <v>135</v>
      </c>
      <c r="E324" s="210" t="s">
        <v>1</v>
      </c>
      <c r="F324" s="211" t="s">
        <v>577</v>
      </c>
      <c r="G324" s="209"/>
      <c r="H324" s="212">
        <v>4.95</v>
      </c>
      <c r="I324" s="213"/>
      <c r="J324" s="209"/>
      <c r="K324" s="209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135</v>
      </c>
      <c r="AU324" s="218" t="s">
        <v>133</v>
      </c>
      <c r="AV324" s="14" t="s">
        <v>133</v>
      </c>
      <c r="AW324" s="14" t="s">
        <v>31</v>
      </c>
      <c r="AX324" s="14" t="s">
        <v>73</v>
      </c>
      <c r="AY324" s="218" t="s">
        <v>125</v>
      </c>
    </row>
    <row r="325" spans="2:51" s="13" customFormat="1" ht="12">
      <c r="B325" s="197"/>
      <c r="C325" s="198"/>
      <c r="D325" s="199" t="s">
        <v>135</v>
      </c>
      <c r="E325" s="200" t="s">
        <v>1</v>
      </c>
      <c r="F325" s="201" t="s">
        <v>578</v>
      </c>
      <c r="G325" s="198"/>
      <c r="H325" s="200" t="s">
        <v>1</v>
      </c>
      <c r="I325" s="202"/>
      <c r="J325" s="198"/>
      <c r="K325" s="198"/>
      <c r="L325" s="203"/>
      <c r="M325" s="204"/>
      <c r="N325" s="205"/>
      <c r="O325" s="205"/>
      <c r="P325" s="205"/>
      <c r="Q325" s="205"/>
      <c r="R325" s="205"/>
      <c r="S325" s="205"/>
      <c r="T325" s="206"/>
      <c r="AT325" s="207" t="s">
        <v>135</v>
      </c>
      <c r="AU325" s="207" t="s">
        <v>133</v>
      </c>
      <c r="AV325" s="13" t="s">
        <v>81</v>
      </c>
      <c r="AW325" s="13" t="s">
        <v>31</v>
      </c>
      <c r="AX325" s="13" t="s">
        <v>73</v>
      </c>
      <c r="AY325" s="207" t="s">
        <v>125</v>
      </c>
    </row>
    <row r="326" spans="2:51" s="14" customFormat="1" ht="12">
      <c r="B326" s="208"/>
      <c r="C326" s="209"/>
      <c r="D326" s="199" t="s">
        <v>135</v>
      </c>
      <c r="E326" s="210" t="s">
        <v>1</v>
      </c>
      <c r="F326" s="211" t="s">
        <v>149</v>
      </c>
      <c r="G326" s="209"/>
      <c r="H326" s="212">
        <v>3.96</v>
      </c>
      <c r="I326" s="213"/>
      <c r="J326" s="209"/>
      <c r="K326" s="209"/>
      <c r="L326" s="214"/>
      <c r="M326" s="215"/>
      <c r="N326" s="216"/>
      <c r="O326" s="216"/>
      <c r="P326" s="216"/>
      <c r="Q326" s="216"/>
      <c r="R326" s="216"/>
      <c r="S326" s="216"/>
      <c r="T326" s="217"/>
      <c r="AT326" s="218" t="s">
        <v>135</v>
      </c>
      <c r="AU326" s="218" t="s">
        <v>133</v>
      </c>
      <c r="AV326" s="14" t="s">
        <v>133</v>
      </c>
      <c r="AW326" s="14" t="s">
        <v>31</v>
      </c>
      <c r="AX326" s="14" t="s">
        <v>73</v>
      </c>
      <c r="AY326" s="218" t="s">
        <v>125</v>
      </c>
    </row>
    <row r="327" spans="2:51" s="15" customFormat="1" ht="12">
      <c r="B327" s="219"/>
      <c r="C327" s="220"/>
      <c r="D327" s="199" t="s">
        <v>135</v>
      </c>
      <c r="E327" s="221" t="s">
        <v>1</v>
      </c>
      <c r="F327" s="222" t="s">
        <v>154</v>
      </c>
      <c r="G327" s="220"/>
      <c r="H327" s="223">
        <v>8.91</v>
      </c>
      <c r="I327" s="224"/>
      <c r="J327" s="220"/>
      <c r="K327" s="220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135</v>
      </c>
      <c r="AU327" s="229" t="s">
        <v>133</v>
      </c>
      <c r="AV327" s="15" t="s">
        <v>132</v>
      </c>
      <c r="AW327" s="15" t="s">
        <v>31</v>
      </c>
      <c r="AX327" s="15" t="s">
        <v>81</v>
      </c>
      <c r="AY327" s="229" t="s">
        <v>125</v>
      </c>
    </row>
    <row r="328" spans="2:63" s="12" customFormat="1" ht="25.95" customHeight="1">
      <c r="B328" s="167"/>
      <c r="C328" s="168"/>
      <c r="D328" s="169" t="s">
        <v>72</v>
      </c>
      <c r="E328" s="170" t="s">
        <v>583</v>
      </c>
      <c r="F328" s="170" t="s">
        <v>584</v>
      </c>
      <c r="G328" s="168"/>
      <c r="H328" s="168"/>
      <c r="I328" s="171"/>
      <c r="J328" s="172">
        <f>BK328</f>
        <v>0</v>
      </c>
      <c r="K328" s="168"/>
      <c r="L328" s="173"/>
      <c r="M328" s="174"/>
      <c r="N328" s="175"/>
      <c r="O328" s="175"/>
      <c r="P328" s="176">
        <f>P329+P331</f>
        <v>0</v>
      </c>
      <c r="Q328" s="175"/>
      <c r="R328" s="176">
        <f>R329+R331</f>
        <v>0</v>
      </c>
      <c r="S328" s="175"/>
      <c r="T328" s="177">
        <f>T329+T331</f>
        <v>0</v>
      </c>
      <c r="AR328" s="178" t="s">
        <v>167</v>
      </c>
      <c r="AT328" s="179" t="s">
        <v>72</v>
      </c>
      <c r="AU328" s="179" t="s">
        <v>73</v>
      </c>
      <c r="AY328" s="178" t="s">
        <v>125</v>
      </c>
      <c r="BK328" s="180">
        <f>BK329+BK331</f>
        <v>0</v>
      </c>
    </row>
    <row r="329" spans="2:63" s="12" customFormat="1" ht="22.95" customHeight="1">
      <c r="B329" s="167"/>
      <c r="C329" s="168"/>
      <c r="D329" s="169" t="s">
        <v>72</v>
      </c>
      <c r="E329" s="181" t="s">
        <v>585</v>
      </c>
      <c r="F329" s="181" t="s">
        <v>586</v>
      </c>
      <c r="G329" s="168"/>
      <c r="H329" s="168"/>
      <c r="I329" s="171"/>
      <c r="J329" s="182">
        <f>BK329</f>
        <v>0</v>
      </c>
      <c r="K329" s="168"/>
      <c r="L329" s="173"/>
      <c r="M329" s="174"/>
      <c r="N329" s="175"/>
      <c r="O329" s="175"/>
      <c r="P329" s="176">
        <f>P330</f>
        <v>0</v>
      </c>
      <c r="Q329" s="175"/>
      <c r="R329" s="176">
        <f>R330</f>
        <v>0</v>
      </c>
      <c r="S329" s="175"/>
      <c r="T329" s="177">
        <f>T330</f>
        <v>0</v>
      </c>
      <c r="AR329" s="178" t="s">
        <v>167</v>
      </c>
      <c r="AT329" s="179" t="s">
        <v>72</v>
      </c>
      <c r="AU329" s="179" t="s">
        <v>81</v>
      </c>
      <c r="AY329" s="178" t="s">
        <v>125</v>
      </c>
      <c r="BK329" s="180">
        <f>BK330</f>
        <v>0</v>
      </c>
    </row>
    <row r="330" spans="1:65" s="2" customFormat="1" ht="16.5" customHeight="1">
      <c r="A330" s="34"/>
      <c r="B330" s="35"/>
      <c r="C330" s="183" t="s">
        <v>587</v>
      </c>
      <c r="D330" s="183" t="s">
        <v>128</v>
      </c>
      <c r="E330" s="184" t="s">
        <v>588</v>
      </c>
      <c r="F330" s="185" t="s">
        <v>586</v>
      </c>
      <c r="G330" s="186" t="s">
        <v>589</v>
      </c>
      <c r="H330" s="187">
        <v>20</v>
      </c>
      <c r="I330" s="188"/>
      <c r="J330" s="189">
        <f>ROUND(I330*H330,2)</f>
        <v>0</v>
      </c>
      <c r="K330" s="190"/>
      <c r="L330" s="39"/>
      <c r="M330" s="191" t="s">
        <v>1</v>
      </c>
      <c r="N330" s="192" t="s">
        <v>39</v>
      </c>
      <c r="O330" s="71"/>
      <c r="P330" s="193">
        <f>O330*H330</f>
        <v>0</v>
      </c>
      <c r="Q330" s="193">
        <v>0</v>
      </c>
      <c r="R330" s="193">
        <f>Q330*H330</f>
        <v>0</v>
      </c>
      <c r="S330" s="193">
        <v>0</v>
      </c>
      <c r="T330" s="194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5" t="s">
        <v>590</v>
      </c>
      <c r="AT330" s="195" t="s">
        <v>128</v>
      </c>
      <c r="AU330" s="195" t="s">
        <v>133</v>
      </c>
      <c r="AY330" s="17" t="s">
        <v>125</v>
      </c>
      <c r="BE330" s="196">
        <f>IF(N330="základní",J330,0)</f>
        <v>0</v>
      </c>
      <c r="BF330" s="196">
        <f>IF(N330="snížená",J330,0)</f>
        <v>0</v>
      </c>
      <c r="BG330" s="196">
        <f>IF(N330="zákl. přenesená",J330,0)</f>
        <v>0</v>
      </c>
      <c r="BH330" s="196">
        <f>IF(N330="sníž. přenesená",J330,0)</f>
        <v>0</v>
      </c>
      <c r="BI330" s="196">
        <f>IF(N330="nulová",J330,0)</f>
        <v>0</v>
      </c>
      <c r="BJ330" s="17" t="s">
        <v>133</v>
      </c>
      <c r="BK330" s="196">
        <f>ROUND(I330*H330,2)</f>
        <v>0</v>
      </c>
      <c r="BL330" s="17" t="s">
        <v>590</v>
      </c>
      <c r="BM330" s="195" t="s">
        <v>591</v>
      </c>
    </row>
    <row r="331" spans="2:63" s="12" customFormat="1" ht="22.95" customHeight="1">
      <c r="B331" s="167"/>
      <c r="C331" s="168"/>
      <c r="D331" s="169" t="s">
        <v>72</v>
      </c>
      <c r="E331" s="181" t="s">
        <v>592</v>
      </c>
      <c r="F331" s="181" t="s">
        <v>593</v>
      </c>
      <c r="G331" s="168"/>
      <c r="H331" s="168"/>
      <c r="I331" s="171"/>
      <c r="J331" s="182">
        <f>BK331</f>
        <v>0</v>
      </c>
      <c r="K331" s="168"/>
      <c r="L331" s="173"/>
      <c r="M331" s="174"/>
      <c r="N331" s="175"/>
      <c r="O331" s="175"/>
      <c r="P331" s="176">
        <f>P332</f>
        <v>0</v>
      </c>
      <c r="Q331" s="175"/>
      <c r="R331" s="176">
        <f>R332</f>
        <v>0</v>
      </c>
      <c r="S331" s="175"/>
      <c r="T331" s="177">
        <f>T332</f>
        <v>0</v>
      </c>
      <c r="AR331" s="178" t="s">
        <v>167</v>
      </c>
      <c r="AT331" s="179" t="s">
        <v>72</v>
      </c>
      <c r="AU331" s="179" t="s">
        <v>81</v>
      </c>
      <c r="AY331" s="178" t="s">
        <v>125</v>
      </c>
      <c r="BK331" s="180">
        <f>BK332</f>
        <v>0</v>
      </c>
    </row>
    <row r="332" spans="1:65" s="2" customFormat="1" ht="16.5" customHeight="1">
      <c r="A332" s="34"/>
      <c r="B332" s="35"/>
      <c r="C332" s="183" t="s">
        <v>594</v>
      </c>
      <c r="D332" s="183" t="s">
        <v>128</v>
      </c>
      <c r="E332" s="184" t="s">
        <v>595</v>
      </c>
      <c r="F332" s="185" t="s">
        <v>593</v>
      </c>
      <c r="G332" s="186" t="s">
        <v>589</v>
      </c>
      <c r="H332" s="187">
        <v>20</v>
      </c>
      <c r="I332" s="188"/>
      <c r="J332" s="189">
        <f>ROUND(I332*H332,2)</f>
        <v>0</v>
      </c>
      <c r="K332" s="190"/>
      <c r="L332" s="39"/>
      <c r="M332" s="241" t="s">
        <v>1</v>
      </c>
      <c r="N332" s="242" t="s">
        <v>39</v>
      </c>
      <c r="O332" s="243"/>
      <c r="P332" s="244">
        <f>O332*H332</f>
        <v>0</v>
      </c>
      <c r="Q332" s="244">
        <v>0</v>
      </c>
      <c r="R332" s="244">
        <f>Q332*H332</f>
        <v>0</v>
      </c>
      <c r="S332" s="244">
        <v>0</v>
      </c>
      <c r="T332" s="245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95" t="s">
        <v>590</v>
      </c>
      <c r="AT332" s="195" t="s">
        <v>128</v>
      </c>
      <c r="AU332" s="195" t="s">
        <v>133</v>
      </c>
      <c r="AY332" s="17" t="s">
        <v>125</v>
      </c>
      <c r="BE332" s="196">
        <f>IF(N332="základní",J332,0)</f>
        <v>0</v>
      </c>
      <c r="BF332" s="196">
        <f>IF(N332="snížená",J332,0)</f>
        <v>0</v>
      </c>
      <c r="BG332" s="196">
        <f>IF(N332="zákl. přenesená",J332,0)</f>
        <v>0</v>
      </c>
      <c r="BH332" s="196">
        <f>IF(N332="sníž. přenesená",J332,0)</f>
        <v>0</v>
      </c>
      <c r="BI332" s="196">
        <f>IF(N332="nulová",J332,0)</f>
        <v>0</v>
      </c>
      <c r="BJ332" s="17" t="s">
        <v>133</v>
      </c>
      <c r="BK332" s="196">
        <f>ROUND(I332*H332,2)</f>
        <v>0</v>
      </c>
      <c r="BL332" s="17" t="s">
        <v>590</v>
      </c>
      <c r="BM332" s="195" t="s">
        <v>596</v>
      </c>
    </row>
    <row r="333" spans="1:31" s="2" customFormat="1" ht="6.9" customHeight="1">
      <c r="A333" s="34"/>
      <c r="B333" s="54"/>
      <c r="C333" s="55"/>
      <c r="D333" s="55"/>
      <c r="E333" s="55"/>
      <c r="F333" s="55"/>
      <c r="G333" s="55"/>
      <c r="H333" s="55"/>
      <c r="I333" s="55"/>
      <c r="J333" s="55"/>
      <c r="K333" s="55"/>
      <c r="L333" s="39"/>
      <c r="M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</row>
  </sheetData>
  <sheetProtection algorithmName="SHA-512" hashValue="utmEVWJDFkzfK7VmImu71VqneVSz61FLMqwdGUHLxNRdnQKQdsPkEIjLFRaK4qfjdQwhwypm8qaVzuvB7G/TUQ==" saltValue="mzeNX5Fn1vMDU0dK8rqccQ==" spinCount="100000" sheet="1" objects="1" scenarios="1" formatColumns="0" formatRows="0" autoFilter="0"/>
  <autoFilter ref="C134:K332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Radovan Fráňa</cp:lastModifiedBy>
  <dcterms:created xsi:type="dcterms:W3CDTF">2024-04-03T13:29:30Z</dcterms:created>
  <dcterms:modified xsi:type="dcterms:W3CDTF">2024-04-10T19:44:44Z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b9925578-637d-43f8-8540-9e04d17b09c1</vt:lpwstr>
  </property>
</Properties>
</file>