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ata\DISK-G\_Uzivatelske_slozky\sechovec22\ZS\ZS Hanspaulka\Telocvicna\VR_stavba\Final_uverejneno\"/>
    </mc:Choice>
  </mc:AlternateContent>
  <bookViews>
    <workbookView xWindow="0" yWindow="0" windowWidth="21570" windowHeight="6870" firstSheet="1" activeTab="2"/>
  </bookViews>
  <sheets>
    <sheet name="Rekapitulace stavby" sheetId="1" r:id="rId1"/>
    <sheet name="00 - Vedlejší Rozpočtové ..." sheetId="2" r:id="rId2"/>
    <sheet name="01 - Stavební část" sheetId="3" r:id="rId3"/>
    <sheet name="02 - Vybavení a cvičební ..." sheetId="4" r:id="rId4"/>
    <sheet name="03 - Elektroinstalace" sheetId="5" r:id="rId5"/>
    <sheet name="04 - Chodba před tělocvičnou" sheetId="7" r:id="rId6"/>
  </sheets>
  <definedNames>
    <definedName name="_xlnm._FilterDatabase" localSheetId="1" hidden="1">'00 - Vedlejší Rozpočtové ...'!$C$121:$K$146</definedName>
    <definedName name="_xlnm._FilterDatabase" localSheetId="2" hidden="1">'01 - Stavební část'!$C$135:$K$651</definedName>
    <definedName name="_xlnm._FilterDatabase" localSheetId="3" hidden="1">'02 - Vybavení a cvičební ...'!$C$120:$K$170</definedName>
    <definedName name="_xlnm._FilterDatabase" localSheetId="4" hidden="1">'03 - Elektroinstalace'!$C$120:$K$193</definedName>
    <definedName name="_xlnm._FilterDatabase" localSheetId="5" hidden="1">'04 - Chodba před tělocvičnou'!$C$124:$K$173</definedName>
    <definedName name="_xlnm.Print_Titles" localSheetId="1">'00 - Vedlejší Rozpočtové ...'!$121:$121</definedName>
    <definedName name="_xlnm.Print_Titles" localSheetId="2">'01 - Stavební část'!$135:$135</definedName>
    <definedName name="_xlnm.Print_Titles" localSheetId="3">'02 - Vybavení a cvičební ...'!$120:$120</definedName>
    <definedName name="_xlnm.Print_Titles" localSheetId="4">'03 - Elektroinstalace'!$120:$120</definedName>
    <definedName name="_xlnm.Print_Titles" localSheetId="5">'04 - Chodba před tělocvičnou'!$124:$124</definedName>
    <definedName name="_xlnm.Print_Titles" localSheetId="0">'Rekapitulace stavby'!$92:$92</definedName>
    <definedName name="_xlnm.Print_Area" localSheetId="1">'00 - Vedlejší Rozpočtové ...'!$C$4:$J$75,'00 - Vedlejší Rozpočtové ...'!$C$82:$J$103,'00 - Vedlejší Rozpočtové ...'!$C$109:$J$146</definedName>
    <definedName name="_xlnm.Print_Area" localSheetId="2">'01 - Stavební část'!$C$4:$J$73,'01 - Stavební část'!$C$82:$J$117,'01 - Stavební část'!$C$123:$J$651</definedName>
    <definedName name="_xlnm.Print_Area" localSheetId="3">'02 - Vybavení a cvičební ...'!$C$4:$J$74,'02 - Vybavení a cvičební ...'!$C$82:$J$102,'02 - Vybavení a cvičební ...'!$C$108:$J$170</definedName>
    <definedName name="_xlnm.Print_Area" localSheetId="4">'03 - Elektroinstalace'!$C$4:$J$73,'03 - Elektroinstalace'!$C$82:$J$102,'03 - Elektroinstalace'!$C$108:$J$193</definedName>
    <definedName name="_xlnm.Print_Area" localSheetId="5">'04 - Chodba před tělocvičnou'!$C$4:$J$73,'04 - Chodba před tělocvičnou'!$C$82:$J$106,'04 - Chodba před tělocvičnou'!$C$112:$J$173</definedName>
    <definedName name="_xlnm.Print_Area" localSheetId="0">'Rekapitulace stavby'!$D$4:$AO$76,'Rekapitulace stavby'!$C$82:$AQ$100</definedName>
  </definedNames>
  <calcPr calcId="162913"/>
</workbook>
</file>

<file path=xl/calcChain.xml><?xml version="1.0" encoding="utf-8"?>
<calcChain xmlns="http://schemas.openxmlformats.org/spreadsheetml/2006/main">
  <c r="P128" i="7" l="1"/>
  <c r="P127" i="7" s="1"/>
  <c r="R128" i="7"/>
  <c r="R127" i="7" s="1"/>
  <c r="T128" i="7"/>
  <c r="T127" i="7" s="1"/>
  <c r="T126" i="7" s="1"/>
  <c r="P130" i="7"/>
  <c r="R130" i="7"/>
  <c r="T130" i="7"/>
  <c r="P132" i="7"/>
  <c r="R132" i="7"/>
  <c r="T132" i="7"/>
  <c r="P134" i="7"/>
  <c r="R134" i="7"/>
  <c r="T134" i="7"/>
  <c r="R136" i="7"/>
  <c r="T136" i="7"/>
  <c r="P137" i="7"/>
  <c r="P136" i="7" s="1"/>
  <c r="R137" i="7"/>
  <c r="T137" i="7"/>
  <c r="P140" i="7"/>
  <c r="R140" i="7"/>
  <c r="T140" i="7"/>
  <c r="P141" i="7"/>
  <c r="P139" i="7" s="1"/>
  <c r="R141" i="7"/>
  <c r="R139" i="7" s="1"/>
  <c r="T141" i="7"/>
  <c r="T139" i="7" s="1"/>
  <c r="P143" i="7"/>
  <c r="R143" i="7"/>
  <c r="T143" i="7"/>
  <c r="P144" i="7"/>
  <c r="R144" i="7"/>
  <c r="T144" i="7"/>
  <c r="P146" i="7"/>
  <c r="R146" i="7"/>
  <c r="T146" i="7"/>
  <c r="R147" i="7"/>
  <c r="T147" i="7"/>
  <c r="P148" i="7"/>
  <c r="P147" i="7" s="1"/>
  <c r="R148" i="7"/>
  <c r="T148" i="7"/>
  <c r="P151" i="7"/>
  <c r="P150" i="7" s="1"/>
  <c r="R151" i="7"/>
  <c r="R150" i="7" s="1"/>
  <c r="R149" i="7" s="1"/>
  <c r="T151" i="7"/>
  <c r="T150" i="7" s="1"/>
  <c r="T149" i="7" s="1"/>
  <c r="P153" i="7"/>
  <c r="R153" i="7"/>
  <c r="T153" i="7"/>
  <c r="R156" i="7"/>
  <c r="T156" i="7"/>
  <c r="P157" i="7"/>
  <c r="P156" i="7" s="1"/>
  <c r="R157" i="7"/>
  <c r="T157" i="7"/>
  <c r="P167" i="7"/>
  <c r="P166" i="7" s="1"/>
  <c r="R167" i="7"/>
  <c r="T167" i="7"/>
  <c r="P170" i="7"/>
  <c r="R170" i="7"/>
  <c r="R166" i="7" s="1"/>
  <c r="T170" i="7"/>
  <c r="T166" i="7" s="1"/>
  <c r="P172" i="7"/>
  <c r="R172" i="7"/>
  <c r="T172" i="7"/>
  <c r="T125" i="7" l="1"/>
  <c r="P149" i="7"/>
  <c r="R126" i="7"/>
  <c r="R125" i="7" s="1"/>
  <c r="P126" i="7"/>
  <c r="J164" i="7"/>
  <c r="J162" i="7"/>
  <c r="P125" i="7" l="1"/>
  <c r="BK172" i="7"/>
  <c r="BI172" i="7"/>
  <c r="BH172" i="7"/>
  <c r="BG172" i="7"/>
  <c r="BF172" i="7"/>
  <c r="J172" i="7"/>
  <c r="BE172" i="7" s="1"/>
  <c r="BK170" i="7"/>
  <c r="BI170" i="7"/>
  <c r="BH170" i="7"/>
  <c r="BG170" i="7"/>
  <c r="BF170" i="7"/>
  <c r="J170" i="7"/>
  <c r="BE170" i="7" s="1"/>
  <c r="BK167" i="7"/>
  <c r="BI167" i="7"/>
  <c r="BH167" i="7"/>
  <c r="BG167" i="7"/>
  <c r="BF167" i="7"/>
  <c r="J167" i="7"/>
  <c r="BK157" i="7"/>
  <c r="BK156" i="7" s="1"/>
  <c r="BI157" i="7"/>
  <c r="BH157" i="7"/>
  <c r="BG157" i="7"/>
  <c r="BF157" i="7"/>
  <c r="J157" i="7"/>
  <c r="BK153" i="7"/>
  <c r="BI153" i="7"/>
  <c r="BH153" i="7"/>
  <c r="BG153" i="7"/>
  <c r="BF153" i="7"/>
  <c r="J153" i="7"/>
  <c r="BE153" i="7" s="1"/>
  <c r="BK151" i="7"/>
  <c r="BI151" i="7"/>
  <c r="BH151" i="7"/>
  <c r="BG151" i="7"/>
  <c r="BF151" i="7"/>
  <c r="J151" i="7"/>
  <c r="BK148" i="7"/>
  <c r="BK147" i="7" s="1"/>
  <c r="BI148" i="7"/>
  <c r="BH148" i="7"/>
  <c r="BG148" i="7"/>
  <c r="BF148" i="7"/>
  <c r="J148" i="7"/>
  <c r="BK146" i="7"/>
  <c r="BI146" i="7"/>
  <c r="BH146" i="7"/>
  <c r="BG146" i="7"/>
  <c r="BF146" i="7"/>
  <c r="J146" i="7"/>
  <c r="BE146" i="7" s="1"/>
  <c r="BK144" i="7"/>
  <c r="BI144" i="7"/>
  <c r="BH144" i="7"/>
  <c r="BG144" i="7"/>
  <c r="BF144" i="7"/>
  <c r="J144" i="7"/>
  <c r="BE144" i="7" s="1"/>
  <c r="BK143" i="7"/>
  <c r="BI143" i="7"/>
  <c r="BH143" i="7"/>
  <c r="BG143" i="7"/>
  <c r="BF143" i="7"/>
  <c r="J143" i="7"/>
  <c r="BE143" i="7" s="1"/>
  <c r="BK141" i="7"/>
  <c r="BI141" i="7"/>
  <c r="BH141" i="7"/>
  <c r="BG141" i="7"/>
  <c r="BF141" i="7"/>
  <c r="J141" i="7"/>
  <c r="BE141" i="7" s="1"/>
  <c r="BK140" i="7"/>
  <c r="BI140" i="7"/>
  <c r="BH140" i="7"/>
  <c r="BG140" i="7"/>
  <c r="BF140" i="7"/>
  <c r="J140" i="7"/>
  <c r="BK137" i="7"/>
  <c r="BI137" i="7"/>
  <c r="BH137" i="7"/>
  <c r="BG137" i="7"/>
  <c r="BF137" i="7"/>
  <c r="J137" i="7"/>
  <c r="BK134" i="7"/>
  <c r="BI134" i="7"/>
  <c r="BH134" i="7"/>
  <c r="BG134" i="7"/>
  <c r="BF134" i="7"/>
  <c r="J134" i="7"/>
  <c r="BE134" i="7" s="1"/>
  <c r="BK132" i="7"/>
  <c r="BI132" i="7"/>
  <c r="BH132" i="7"/>
  <c r="BG132" i="7"/>
  <c r="BF132" i="7"/>
  <c r="J132" i="7"/>
  <c r="BE132" i="7" s="1"/>
  <c r="BK130" i="7"/>
  <c r="BI130" i="7"/>
  <c r="BH130" i="7"/>
  <c r="BG130" i="7"/>
  <c r="BF130" i="7"/>
  <c r="J130" i="7"/>
  <c r="BE130" i="7" s="1"/>
  <c r="BK128" i="7"/>
  <c r="BI128" i="7"/>
  <c r="BH128" i="7"/>
  <c r="BG128" i="7"/>
  <c r="BF128" i="7"/>
  <c r="J128" i="7"/>
  <c r="J121" i="7"/>
  <c r="F121" i="7"/>
  <c r="F119" i="7"/>
  <c r="E117" i="7"/>
  <c r="J91" i="7"/>
  <c r="F91" i="7"/>
  <c r="F89" i="7"/>
  <c r="E87" i="7"/>
  <c r="J37" i="7"/>
  <c r="J36" i="7"/>
  <c r="J35" i="7"/>
  <c r="J24" i="7"/>
  <c r="E24" i="7"/>
  <c r="J122" i="7" s="1"/>
  <c r="J23" i="7"/>
  <c r="J18" i="7"/>
  <c r="E18" i="7"/>
  <c r="F92" i="7" s="1"/>
  <c r="J17" i="7"/>
  <c r="J119" i="7"/>
  <c r="E7" i="7"/>
  <c r="E85" i="7" s="1"/>
  <c r="BE140" i="7" l="1"/>
  <c r="J139" i="7"/>
  <c r="BE151" i="7"/>
  <c r="J150" i="7"/>
  <c r="BE157" i="7"/>
  <c r="J156" i="7"/>
  <c r="J104" i="7" s="1"/>
  <c r="BE137" i="7"/>
  <c r="J136" i="7"/>
  <c r="BE148" i="7"/>
  <c r="J147" i="7"/>
  <c r="J101" i="7" s="1"/>
  <c r="BE167" i="7"/>
  <c r="J166" i="7"/>
  <c r="BE128" i="7"/>
  <c r="J127" i="7"/>
  <c r="J34" i="7"/>
  <c r="F37" i="7"/>
  <c r="F36" i="7"/>
  <c r="F34" i="7"/>
  <c r="BK166" i="7"/>
  <c r="BK136" i="7"/>
  <c r="BK127" i="7"/>
  <c r="BK150" i="7"/>
  <c r="BK139" i="7"/>
  <c r="F35" i="7"/>
  <c r="J92" i="7"/>
  <c r="E115" i="7"/>
  <c r="J89" i="7"/>
  <c r="F122" i="7"/>
  <c r="J105" i="7" l="1"/>
  <c r="J149" i="7"/>
  <c r="J126" i="7"/>
  <c r="J103" i="7"/>
  <c r="J99" i="7"/>
  <c r="J100" i="7"/>
  <c r="J98" i="7"/>
  <c r="BK149" i="7"/>
  <c r="BK126" i="7"/>
  <c r="J125" i="7" l="1"/>
  <c r="J102" i="7"/>
  <c r="J97" i="7"/>
  <c r="BK125" i="7"/>
  <c r="J96" i="7" l="1"/>
  <c r="J30" i="7"/>
  <c r="AG99" i="1" s="1"/>
  <c r="J37" i="5"/>
  <c r="J36" i="5"/>
  <c r="AY98" i="1"/>
  <c r="J35" i="5"/>
  <c r="AX98" i="1"/>
  <c r="BI193" i="5"/>
  <c r="BH193" i="5"/>
  <c r="BG193" i="5"/>
  <c r="BF193" i="5"/>
  <c r="T193" i="5"/>
  <c r="T192" i="5" s="1"/>
  <c r="R193" i="5"/>
  <c r="R192" i="5" s="1"/>
  <c r="P193" i="5"/>
  <c r="P192" i="5" s="1"/>
  <c r="BI191" i="5"/>
  <c r="BH191" i="5"/>
  <c r="BG191" i="5"/>
  <c r="BF191" i="5"/>
  <c r="T191" i="5"/>
  <c r="R191" i="5"/>
  <c r="P191" i="5"/>
  <c r="BI190" i="5"/>
  <c r="BH190" i="5"/>
  <c r="BG190" i="5"/>
  <c r="BF190" i="5"/>
  <c r="T190" i="5"/>
  <c r="R190" i="5"/>
  <c r="P190"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J117" i="5"/>
  <c r="F117" i="5"/>
  <c r="F115" i="5"/>
  <c r="E113" i="5"/>
  <c r="J91" i="5"/>
  <c r="F91" i="5"/>
  <c r="F89" i="5"/>
  <c r="E87" i="5"/>
  <c r="J24" i="5"/>
  <c r="E24" i="5"/>
  <c r="J92" i="5" s="1"/>
  <c r="J23" i="5"/>
  <c r="J18" i="5"/>
  <c r="E18" i="5"/>
  <c r="F118" i="5" s="1"/>
  <c r="J17" i="5"/>
  <c r="J12" i="5"/>
  <c r="J115" i="5" s="1"/>
  <c r="E7" i="5"/>
  <c r="E85" i="5"/>
  <c r="J37" i="4"/>
  <c r="J36" i="4"/>
  <c r="AY97" i="1" s="1"/>
  <c r="J35" i="4"/>
  <c r="AX97" i="1"/>
  <c r="BI170" i="4"/>
  <c r="BH170" i="4"/>
  <c r="BG170" i="4"/>
  <c r="BF170" i="4"/>
  <c r="T170" i="4"/>
  <c r="T169" i="4"/>
  <c r="R170" i="4"/>
  <c r="R169" i="4"/>
  <c r="P170" i="4"/>
  <c r="P169" i="4" s="1"/>
  <c r="BI167" i="4"/>
  <c r="BH167" i="4"/>
  <c r="BG167" i="4"/>
  <c r="BF167" i="4"/>
  <c r="T167" i="4"/>
  <c r="R167" i="4"/>
  <c r="P167" i="4"/>
  <c r="BI165" i="4"/>
  <c r="BH165" i="4"/>
  <c r="BG165" i="4"/>
  <c r="BF165" i="4"/>
  <c r="T165" i="4"/>
  <c r="R165" i="4"/>
  <c r="P165" i="4"/>
  <c r="BI163" i="4"/>
  <c r="BH163" i="4"/>
  <c r="BG163" i="4"/>
  <c r="BF163" i="4"/>
  <c r="T163" i="4"/>
  <c r="R163" i="4"/>
  <c r="P163" i="4"/>
  <c r="BI161" i="4"/>
  <c r="BH161" i="4"/>
  <c r="BG161" i="4"/>
  <c r="BF161" i="4"/>
  <c r="T161" i="4"/>
  <c r="R161" i="4"/>
  <c r="P161" i="4"/>
  <c r="BI159" i="4"/>
  <c r="BH159" i="4"/>
  <c r="BG159" i="4"/>
  <c r="BF159" i="4"/>
  <c r="T159" i="4"/>
  <c r="R159" i="4"/>
  <c r="P159" i="4"/>
  <c r="BI157" i="4"/>
  <c r="BH157" i="4"/>
  <c r="BG157" i="4"/>
  <c r="BF157" i="4"/>
  <c r="T157" i="4"/>
  <c r="R157" i="4"/>
  <c r="P157" i="4"/>
  <c r="BI155" i="4"/>
  <c r="BH155" i="4"/>
  <c r="BG155" i="4"/>
  <c r="BF155" i="4"/>
  <c r="T155" i="4"/>
  <c r="R155" i="4"/>
  <c r="P155" i="4"/>
  <c r="BI154" i="4"/>
  <c r="BH154" i="4"/>
  <c r="BG154" i="4"/>
  <c r="BF154" i="4"/>
  <c r="T154" i="4"/>
  <c r="R154" i="4"/>
  <c r="P154" i="4"/>
  <c r="BI152" i="4"/>
  <c r="BH152" i="4"/>
  <c r="BG152" i="4"/>
  <c r="BF152" i="4"/>
  <c r="T152" i="4"/>
  <c r="R152" i="4"/>
  <c r="P152" i="4"/>
  <c r="BI151" i="4"/>
  <c r="BH151" i="4"/>
  <c r="BG151" i="4"/>
  <c r="BF151" i="4"/>
  <c r="T151" i="4"/>
  <c r="R151" i="4"/>
  <c r="P151" i="4"/>
  <c r="BI150" i="4"/>
  <c r="BH150" i="4"/>
  <c r="BG150" i="4"/>
  <c r="BF150" i="4"/>
  <c r="T150" i="4"/>
  <c r="R150" i="4"/>
  <c r="P150" i="4"/>
  <c r="BI146" i="4"/>
  <c r="BH146" i="4"/>
  <c r="BG146" i="4"/>
  <c r="BF146" i="4"/>
  <c r="T146" i="4"/>
  <c r="R146" i="4"/>
  <c r="P146"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4" i="4"/>
  <c r="BH124" i="4"/>
  <c r="BG124" i="4"/>
  <c r="BF124" i="4"/>
  <c r="T124" i="4"/>
  <c r="T123" i="4"/>
  <c r="R124" i="4"/>
  <c r="R123" i="4" s="1"/>
  <c r="P124" i="4"/>
  <c r="P123" i="4" s="1"/>
  <c r="J117" i="4"/>
  <c r="F117" i="4"/>
  <c r="F115" i="4"/>
  <c r="E113" i="4"/>
  <c r="J91" i="4"/>
  <c r="F91" i="4"/>
  <c r="F89" i="4"/>
  <c r="E87" i="4"/>
  <c r="J24" i="4"/>
  <c r="E24" i="4"/>
  <c r="J118" i="4" s="1"/>
  <c r="J23" i="4"/>
  <c r="J18" i="4"/>
  <c r="E18" i="4"/>
  <c r="F118" i="4" s="1"/>
  <c r="J17" i="4"/>
  <c r="J12" i="4"/>
  <c r="J89" i="4"/>
  <c r="E7" i="4"/>
  <c r="E111" i="4"/>
  <c r="J37" i="3"/>
  <c r="J36" i="3"/>
  <c r="AY96" i="1" s="1"/>
  <c r="J35" i="3"/>
  <c r="AX96" i="1"/>
  <c r="BI648" i="3"/>
  <c r="BH648" i="3"/>
  <c r="BG648" i="3"/>
  <c r="BF648" i="3"/>
  <c r="T648" i="3"/>
  <c r="R648" i="3"/>
  <c r="P648" i="3"/>
  <c r="BI644" i="3"/>
  <c r="BH644" i="3"/>
  <c r="BG644" i="3"/>
  <c r="BF644" i="3"/>
  <c r="T644" i="3"/>
  <c r="R644" i="3"/>
  <c r="P644" i="3"/>
  <c r="BI640" i="3"/>
  <c r="BH640" i="3"/>
  <c r="BG640" i="3"/>
  <c r="BF640" i="3"/>
  <c r="T640" i="3"/>
  <c r="R640" i="3"/>
  <c r="P640" i="3"/>
  <c r="BI632" i="3"/>
  <c r="BH632" i="3"/>
  <c r="BG632" i="3"/>
  <c r="BF632" i="3"/>
  <c r="T632" i="3"/>
  <c r="T631" i="3"/>
  <c r="R632" i="3"/>
  <c r="R631" i="3"/>
  <c r="P632" i="3"/>
  <c r="P631" i="3"/>
  <c r="BI630" i="3"/>
  <c r="BH630" i="3"/>
  <c r="BG630" i="3"/>
  <c r="BF630" i="3"/>
  <c r="T630" i="3"/>
  <c r="R630" i="3"/>
  <c r="P630" i="3"/>
  <c r="BI627" i="3"/>
  <c r="BH627" i="3"/>
  <c r="BG627" i="3"/>
  <c r="BF627" i="3"/>
  <c r="T627" i="3"/>
  <c r="R627" i="3"/>
  <c r="P627" i="3"/>
  <c r="BI622" i="3"/>
  <c r="BH622" i="3"/>
  <c r="BG622" i="3"/>
  <c r="BF622" i="3"/>
  <c r="T622" i="3"/>
  <c r="R622" i="3"/>
  <c r="P622" i="3"/>
  <c r="BI618" i="3"/>
  <c r="BH618" i="3"/>
  <c r="BG618" i="3"/>
  <c r="BF618" i="3"/>
  <c r="T618" i="3"/>
  <c r="R618" i="3"/>
  <c r="P618" i="3"/>
  <c r="BI614" i="3"/>
  <c r="BH614" i="3"/>
  <c r="BG614" i="3"/>
  <c r="BF614" i="3"/>
  <c r="T614" i="3"/>
  <c r="R614" i="3"/>
  <c r="P614" i="3"/>
  <c r="BI610" i="3"/>
  <c r="BH610" i="3"/>
  <c r="BG610" i="3"/>
  <c r="BF610" i="3"/>
  <c r="T610" i="3"/>
  <c r="R610" i="3"/>
  <c r="P610" i="3"/>
  <c r="BI605" i="3"/>
  <c r="BH605" i="3"/>
  <c r="BG605" i="3"/>
  <c r="BF605" i="3"/>
  <c r="T605" i="3"/>
  <c r="R605" i="3"/>
  <c r="P605" i="3"/>
  <c r="BI601" i="3"/>
  <c r="BH601" i="3"/>
  <c r="BG601" i="3"/>
  <c r="BF601" i="3"/>
  <c r="T601" i="3"/>
  <c r="R601" i="3"/>
  <c r="P601" i="3"/>
  <c r="BI596" i="3"/>
  <c r="BH596" i="3"/>
  <c r="BG596" i="3"/>
  <c r="BF596" i="3"/>
  <c r="T596" i="3"/>
  <c r="R596" i="3"/>
  <c r="P596" i="3"/>
  <c r="BI592" i="3"/>
  <c r="BH592" i="3"/>
  <c r="BG592" i="3"/>
  <c r="BF592" i="3"/>
  <c r="T592" i="3"/>
  <c r="R592" i="3"/>
  <c r="P592" i="3"/>
  <c r="BI587" i="3"/>
  <c r="BH587" i="3"/>
  <c r="BG587" i="3"/>
  <c r="BF587" i="3"/>
  <c r="T587" i="3"/>
  <c r="R587" i="3"/>
  <c r="P587" i="3"/>
  <c r="BI583" i="3"/>
  <c r="BH583" i="3"/>
  <c r="BG583" i="3"/>
  <c r="BF583" i="3"/>
  <c r="T583" i="3"/>
  <c r="R583" i="3"/>
  <c r="P583" i="3"/>
  <c r="BI579" i="3"/>
  <c r="BH579" i="3"/>
  <c r="BG579" i="3"/>
  <c r="BF579" i="3"/>
  <c r="T579" i="3"/>
  <c r="R579" i="3"/>
  <c r="P579" i="3"/>
  <c r="BI574" i="3"/>
  <c r="BH574" i="3"/>
  <c r="BG574" i="3"/>
  <c r="BF574" i="3"/>
  <c r="T574" i="3"/>
  <c r="R574" i="3"/>
  <c r="P574" i="3"/>
  <c r="BI571" i="3"/>
  <c r="BH571" i="3"/>
  <c r="BG571" i="3"/>
  <c r="BF571" i="3"/>
  <c r="T571" i="3"/>
  <c r="R571" i="3"/>
  <c r="P571" i="3"/>
  <c r="BI569" i="3"/>
  <c r="BH569" i="3"/>
  <c r="BG569" i="3"/>
  <c r="BF569" i="3"/>
  <c r="T569" i="3"/>
  <c r="R569" i="3"/>
  <c r="P569" i="3"/>
  <c r="BI565" i="3"/>
  <c r="BH565" i="3"/>
  <c r="BG565" i="3"/>
  <c r="BF565" i="3"/>
  <c r="T565" i="3"/>
  <c r="R565" i="3"/>
  <c r="P565" i="3"/>
  <c r="BI562" i="3"/>
  <c r="BH562" i="3"/>
  <c r="BG562" i="3"/>
  <c r="BF562" i="3"/>
  <c r="T562" i="3"/>
  <c r="R562" i="3"/>
  <c r="P562" i="3"/>
  <c r="BI556" i="3"/>
  <c r="BH556" i="3"/>
  <c r="BG556" i="3"/>
  <c r="BF556" i="3"/>
  <c r="T556" i="3"/>
  <c r="R556" i="3"/>
  <c r="P556" i="3"/>
  <c r="BI554" i="3"/>
  <c r="BH554" i="3"/>
  <c r="BG554" i="3"/>
  <c r="BF554" i="3"/>
  <c r="T554" i="3"/>
  <c r="R554" i="3"/>
  <c r="P554" i="3"/>
  <c r="BI551" i="3"/>
  <c r="BH551" i="3"/>
  <c r="BG551" i="3"/>
  <c r="BF551" i="3"/>
  <c r="T551" i="3"/>
  <c r="R551" i="3"/>
  <c r="P551" i="3"/>
  <c r="BI543" i="3"/>
  <c r="BH543" i="3"/>
  <c r="BG543" i="3"/>
  <c r="BF543" i="3"/>
  <c r="T543" i="3"/>
  <c r="R543" i="3"/>
  <c r="P543" i="3"/>
  <c r="BI540" i="3"/>
  <c r="BH540" i="3"/>
  <c r="BG540" i="3"/>
  <c r="BF540" i="3"/>
  <c r="T540" i="3"/>
  <c r="R540" i="3"/>
  <c r="P540" i="3"/>
  <c r="BI538" i="3"/>
  <c r="BH538" i="3"/>
  <c r="BG538" i="3"/>
  <c r="BF538" i="3"/>
  <c r="T538" i="3"/>
  <c r="R538" i="3"/>
  <c r="P538" i="3"/>
  <c r="BI534" i="3"/>
  <c r="BH534" i="3"/>
  <c r="BG534" i="3"/>
  <c r="BF534" i="3"/>
  <c r="T534" i="3"/>
  <c r="R534" i="3"/>
  <c r="P534" i="3"/>
  <c r="BI532" i="3"/>
  <c r="BH532" i="3"/>
  <c r="BG532" i="3"/>
  <c r="BF532" i="3"/>
  <c r="T532" i="3"/>
  <c r="R532" i="3"/>
  <c r="P532" i="3"/>
  <c r="BI527" i="3"/>
  <c r="BH527" i="3"/>
  <c r="BG527" i="3"/>
  <c r="BF527" i="3"/>
  <c r="T527" i="3"/>
  <c r="R527" i="3"/>
  <c r="P527" i="3"/>
  <c r="BI522" i="3"/>
  <c r="BH522" i="3"/>
  <c r="BG522" i="3"/>
  <c r="BF522" i="3"/>
  <c r="T522" i="3"/>
  <c r="R522" i="3"/>
  <c r="P522" i="3"/>
  <c r="BI517" i="3"/>
  <c r="BH517" i="3"/>
  <c r="BG517" i="3"/>
  <c r="BF517" i="3"/>
  <c r="T517" i="3"/>
  <c r="R517" i="3"/>
  <c r="P517" i="3"/>
  <c r="BI511" i="3"/>
  <c r="BH511" i="3"/>
  <c r="BG511" i="3"/>
  <c r="BF511" i="3"/>
  <c r="T511" i="3"/>
  <c r="R511" i="3"/>
  <c r="P511" i="3"/>
  <c r="BI509" i="3"/>
  <c r="BH509" i="3"/>
  <c r="BG509" i="3"/>
  <c r="BF509" i="3"/>
  <c r="T509" i="3"/>
  <c r="R509" i="3"/>
  <c r="P509" i="3"/>
  <c r="BI504" i="3"/>
  <c r="BH504" i="3"/>
  <c r="BG504" i="3"/>
  <c r="BF504" i="3"/>
  <c r="T504" i="3"/>
  <c r="R504" i="3"/>
  <c r="P504" i="3"/>
  <c r="BI500" i="3"/>
  <c r="BH500" i="3"/>
  <c r="BG500" i="3"/>
  <c r="BF500" i="3"/>
  <c r="T500" i="3"/>
  <c r="R500" i="3"/>
  <c r="P500" i="3"/>
  <c r="BI494" i="3"/>
  <c r="BH494" i="3"/>
  <c r="BG494" i="3"/>
  <c r="BF494" i="3"/>
  <c r="T494" i="3"/>
  <c r="R494" i="3"/>
  <c r="P494" i="3"/>
  <c r="BI493" i="3"/>
  <c r="BH493" i="3"/>
  <c r="BG493" i="3"/>
  <c r="BF493" i="3"/>
  <c r="T493" i="3"/>
  <c r="R493" i="3"/>
  <c r="P493" i="3"/>
  <c r="BI492" i="3"/>
  <c r="BH492" i="3"/>
  <c r="BG492" i="3"/>
  <c r="BF492" i="3"/>
  <c r="T492" i="3"/>
  <c r="R492" i="3"/>
  <c r="P492" i="3"/>
  <c r="BI486" i="3"/>
  <c r="BH486" i="3"/>
  <c r="BG486" i="3"/>
  <c r="BF486" i="3"/>
  <c r="T486" i="3"/>
  <c r="R486" i="3"/>
  <c r="P486" i="3"/>
  <c r="BI483" i="3"/>
  <c r="BH483" i="3"/>
  <c r="BG483" i="3"/>
  <c r="BF483" i="3"/>
  <c r="T483" i="3"/>
  <c r="R483" i="3"/>
  <c r="P483" i="3"/>
  <c r="BI480" i="3"/>
  <c r="BH480" i="3"/>
  <c r="BG480" i="3"/>
  <c r="BF480" i="3"/>
  <c r="T480" i="3"/>
  <c r="R480" i="3"/>
  <c r="P480" i="3"/>
  <c r="BI475" i="3"/>
  <c r="BH475" i="3"/>
  <c r="BG475" i="3"/>
  <c r="BF475" i="3"/>
  <c r="T475" i="3"/>
  <c r="R475" i="3"/>
  <c r="P475" i="3"/>
  <c r="BI468" i="3"/>
  <c r="BH468" i="3"/>
  <c r="BG468" i="3"/>
  <c r="BF468" i="3"/>
  <c r="T468" i="3"/>
  <c r="R468" i="3"/>
  <c r="P468" i="3"/>
  <c r="BI463" i="3"/>
  <c r="BH463" i="3"/>
  <c r="BG463" i="3"/>
  <c r="BF463" i="3"/>
  <c r="T463" i="3"/>
  <c r="R463" i="3"/>
  <c r="P463" i="3"/>
  <c r="BI458" i="3"/>
  <c r="BH458" i="3"/>
  <c r="BG458" i="3"/>
  <c r="BF458" i="3"/>
  <c r="T458" i="3"/>
  <c r="R458" i="3"/>
  <c r="P458" i="3"/>
  <c r="BI453" i="3"/>
  <c r="BH453" i="3"/>
  <c r="BG453" i="3"/>
  <c r="BF453" i="3"/>
  <c r="T453" i="3"/>
  <c r="R453" i="3"/>
  <c r="P453" i="3"/>
  <c r="BI448" i="3"/>
  <c r="BH448" i="3"/>
  <c r="BG448" i="3"/>
  <c r="BF448" i="3"/>
  <c r="T448" i="3"/>
  <c r="R448" i="3"/>
  <c r="P448" i="3"/>
  <c r="BI441" i="3"/>
  <c r="BH441" i="3"/>
  <c r="BG441" i="3"/>
  <c r="BF441" i="3"/>
  <c r="T441" i="3"/>
  <c r="R441" i="3"/>
  <c r="P441" i="3"/>
  <c r="BI434" i="3"/>
  <c r="BH434" i="3"/>
  <c r="BG434" i="3"/>
  <c r="BF434" i="3"/>
  <c r="T434" i="3"/>
  <c r="R434" i="3"/>
  <c r="P434" i="3"/>
  <c r="BI431" i="3"/>
  <c r="BH431" i="3"/>
  <c r="BG431" i="3"/>
  <c r="BF431" i="3"/>
  <c r="T431" i="3"/>
  <c r="R431" i="3"/>
  <c r="P431" i="3"/>
  <c r="BI428" i="3"/>
  <c r="BH428" i="3"/>
  <c r="BG428" i="3"/>
  <c r="BF428" i="3"/>
  <c r="T428" i="3"/>
  <c r="R428" i="3"/>
  <c r="P428" i="3"/>
  <c r="BI426" i="3"/>
  <c r="BH426" i="3"/>
  <c r="BG426" i="3"/>
  <c r="BF426" i="3"/>
  <c r="T426" i="3"/>
  <c r="R426" i="3"/>
  <c r="P426" i="3"/>
  <c r="BI422" i="3"/>
  <c r="BH422" i="3"/>
  <c r="BG422" i="3"/>
  <c r="BF422" i="3"/>
  <c r="T422" i="3"/>
  <c r="R422" i="3"/>
  <c r="P422" i="3"/>
  <c r="BI417" i="3"/>
  <c r="BH417" i="3"/>
  <c r="BG417" i="3"/>
  <c r="BF417" i="3"/>
  <c r="T417" i="3"/>
  <c r="R417" i="3"/>
  <c r="P417" i="3"/>
  <c r="BI412" i="3"/>
  <c r="BH412" i="3"/>
  <c r="BG412" i="3"/>
  <c r="BF412" i="3"/>
  <c r="T412" i="3"/>
  <c r="R412" i="3"/>
  <c r="P412" i="3"/>
  <c r="BI406" i="3"/>
  <c r="BH406" i="3"/>
  <c r="BG406" i="3"/>
  <c r="BF406" i="3"/>
  <c r="T406" i="3"/>
  <c r="R406" i="3"/>
  <c r="P406" i="3"/>
  <c r="BI401" i="3"/>
  <c r="BH401" i="3"/>
  <c r="BG401" i="3"/>
  <c r="BF401" i="3"/>
  <c r="T401" i="3"/>
  <c r="R401" i="3"/>
  <c r="P401" i="3"/>
  <c r="BI396" i="3"/>
  <c r="BH396" i="3"/>
  <c r="BG396" i="3"/>
  <c r="BF396" i="3"/>
  <c r="T396" i="3"/>
  <c r="R396" i="3"/>
  <c r="P396" i="3"/>
  <c r="BI391" i="3"/>
  <c r="BH391" i="3"/>
  <c r="BG391" i="3"/>
  <c r="BF391" i="3"/>
  <c r="T391" i="3"/>
  <c r="R391" i="3"/>
  <c r="P391" i="3"/>
  <c r="BI387" i="3"/>
  <c r="BH387" i="3"/>
  <c r="BG387" i="3"/>
  <c r="BF387" i="3"/>
  <c r="T387" i="3"/>
  <c r="R387" i="3"/>
  <c r="P387" i="3"/>
  <c r="BI384" i="3"/>
  <c r="BH384" i="3"/>
  <c r="BG384" i="3"/>
  <c r="BF384" i="3"/>
  <c r="T384" i="3"/>
  <c r="R384" i="3"/>
  <c r="P384" i="3"/>
  <c r="BI382" i="3"/>
  <c r="BH382" i="3"/>
  <c r="BG382" i="3"/>
  <c r="BF382" i="3"/>
  <c r="T382" i="3"/>
  <c r="R382" i="3"/>
  <c r="P382" i="3"/>
  <c r="BI378" i="3"/>
  <c r="BH378" i="3"/>
  <c r="BG378" i="3"/>
  <c r="BF378" i="3"/>
  <c r="T378" i="3"/>
  <c r="R378" i="3"/>
  <c r="P378" i="3"/>
  <c r="BI376" i="3"/>
  <c r="BH376" i="3"/>
  <c r="BG376" i="3"/>
  <c r="BF376" i="3"/>
  <c r="T376" i="3"/>
  <c r="R376" i="3"/>
  <c r="P376" i="3"/>
  <c r="BI374" i="3"/>
  <c r="BH374" i="3"/>
  <c r="BG374" i="3"/>
  <c r="BF374" i="3"/>
  <c r="T374" i="3"/>
  <c r="R374" i="3"/>
  <c r="P374" i="3"/>
  <c r="BI372" i="3"/>
  <c r="BH372" i="3"/>
  <c r="BG372" i="3"/>
  <c r="BF372" i="3"/>
  <c r="T372" i="3"/>
  <c r="R372" i="3"/>
  <c r="P372" i="3"/>
  <c r="BI370" i="3"/>
  <c r="BH370" i="3"/>
  <c r="BG370" i="3"/>
  <c r="BF370" i="3"/>
  <c r="T370" i="3"/>
  <c r="R370" i="3"/>
  <c r="P370" i="3"/>
  <c r="BI368" i="3"/>
  <c r="BH368" i="3"/>
  <c r="BG368" i="3"/>
  <c r="BF368" i="3"/>
  <c r="T368" i="3"/>
  <c r="R368" i="3"/>
  <c r="P368" i="3"/>
  <c r="BI367" i="3"/>
  <c r="BH367" i="3"/>
  <c r="BG367" i="3"/>
  <c r="BF367" i="3"/>
  <c r="T367" i="3"/>
  <c r="R367" i="3"/>
  <c r="P367" i="3"/>
  <c r="BI366" i="3"/>
  <c r="BH366" i="3"/>
  <c r="BG366" i="3"/>
  <c r="BF366" i="3"/>
  <c r="T366" i="3"/>
  <c r="R366" i="3"/>
  <c r="P366" i="3"/>
  <c r="BI365" i="3"/>
  <c r="BH365" i="3"/>
  <c r="BG365" i="3"/>
  <c r="BF365" i="3"/>
  <c r="T365" i="3"/>
  <c r="R365" i="3"/>
  <c r="P365" i="3"/>
  <c r="BI364" i="3"/>
  <c r="BH364" i="3"/>
  <c r="BG364" i="3"/>
  <c r="BF364" i="3"/>
  <c r="T364" i="3"/>
  <c r="R364" i="3"/>
  <c r="P364" i="3"/>
  <c r="BI363" i="3"/>
  <c r="BH363" i="3"/>
  <c r="BG363" i="3"/>
  <c r="BF363" i="3"/>
  <c r="T363" i="3"/>
  <c r="R363" i="3"/>
  <c r="P363" i="3"/>
  <c r="BI359" i="3"/>
  <c r="BH359" i="3"/>
  <c r="BG359" i="3"/>
  <c r="BF359" i="3"/>
  <c r="T359" i="3"/>
  <c r="R359" i="3"/>
  <c r="P359" i="3"/>
  <c r="BI354" i="3"/>
  <c r="BH354" i="3"/>
  <c r="BG354" i="3"/>
  <c r="BF354" i="3"/>
  <c r="T354" i="3"/>
  <c r="R354" i="3"/>
  <c r="P354" i="3"/>
  <c r="BI350" i="3"/>
  <c r="BH350" i="3"/>
  <c r="BG350" i="3"/>
  <c r="BF350" i="3"/>
  <c r="T350" i="3"/>
  <c r="R350" i="3"/>
  <c r="P350" i="3"/>
  <c r="BI346" i="3"/>
  <c r="BH346" i="3"/>
  <c r="BG346" i="3"/>
  <c r="BF346" i="3"/>
  <c r="T346" i="3"/>
  <c r="R346" i="3"/>
  <c r="P346" i="3"/>
  <c r="BI344" i="3"/>
  <c r="BH344" i="3"/>
  <c r="BG344" i="3"/>
  <c r="BF344" i="3"/>
  <c r="T344" i="3"/>
  <c r="R344" i="3"/>
  <c r="P344" i="3"/>
  <c r="BI342" i="3"/>
  <c r="BH342" i="3"/>
  <c r="BG342" i="3"/>
  <c r="BF342" i="3"/>
  <c r="T342" i="3"/>
  <c r="R342" i="3"/>
  <c r="P342" i="3"/>
  <c r="BI339" i="3"/>
  <c r="BH339" i="3"/>
  <c r="BG339" i="3"/>
  <c r="BF339" i="3"/>
  <c r="T339" i="3"/>
  <c r="R339" i="3"/>
  <c r="P339" i="3"/>
  <c r="BI337" i="3"/>
  <c r="BH337" i="3"/>
  <c r="BG337" i="3"/>
  <c r="BF337" i="3"/>
  <c r="T337" i="3"/>
  <c r="R337" i="3"/>
  <c r="P337" i="3"/>
  <c r="BI335" i="3"/>
  <c r="BH335" i="3"/>
  <c r="BG335" i="3"/>
  <c r="BF335" i="3"/>
  <c r="T335" i="3"/>
  <c r="R335" i="3"/>
  <c r="P335" i="3"/>
  <c r="BI332" i="3"/>
  <c r="BH332" i="3"/>
  <c r="BG332" i="3"/>
  <c r="BF332" i="3"/>
  <c r="T332" i="3"/>
  <c r="R332" i="3"/>
  <c r="P332" i="3"/>
  <c r="BI329" i="3"/>
  <c r="BH329" i="3"/>
  <c r="BG329" i="3"/>
  <c r="BF329" i="3"/>
  <c r="T329" i="3"/>
  <c r="R329" i="3"/>
  <c r="P329" i="3"/>
  <c r="BI327" i="3"/>
  <c r="BH327" i="3"/>
  <c r="BG327" i="3"/>
  <c r="BF327" i="3"/>
  <c r="T327" i="3"/>
  <c r="R327" i="3"/>
  <c r="P327" i="3"/>
  <c r="BI324" i="3"/>
  <c r="BH324" i="3"/>
  <c r="BG324" i="3"/>
  <c r="BF324" i="3"/>
  <c r="T324" i="3"/>
  <c r="R324" i="3"/>
  <c r="P324" i="3"/>
  <c r="BI322" i="3"/>
  <c r="BH322" i="3"/>
  <c r="BG322" i="3"/>
  <c r="BF322" i="3"/>
  <c r="T322" i="3"/>
  <c r="R322" i="3"/>
  <c r="P322" i="3"/>
  <c r="BI319" i="3"/>
  <c r="BH319" i="3"/>
  <c r="BG319" i="3"/>
  <c r="BF319" i="3"/>
  <c r="T319" i="3"/>
  <c r="R319" i="3"/>
  <c r="P319" i="3"/>
  <c r="BI316" i="3"/>
  <c r="BH316" i="3"/>
  <c r="BG316" i="3"/>
  <c r="BF316" i="3"/>
  <c r="T316" i="3"/>
  <c r="T315" i="3"/>
  <c r="R316" i="3"/>
  <c r="R315" i="3" s="1"/>
  <c r="P316" i="3"/>
  <c r="P315" i="3"/>
  <c r="BI314" i="3"/>
  <c r="BH314" i="3"/>
  <c r="BG314" i="3"/>
  <c r="BF314" i="3"/>
  <c r="T314" i="3"/>
  <c r="R314" i="3"/>
  <c r="P314" i="3"/>
  <c r="BI313" i="3"/>
  <c r="BH313" i="3"/>
  <c r="BG313" i="3"/>
  <c r="BF313" i="3"/>
  <c r="T313" i="3"/>
  <c r="R313" i="3"/>
  <c r="P313" i="3"/>
  <c r="BI312" i="3"/>
  <c r="BH312" i="3"/>
  <c r="BG312" i="3"/>
  <c r="BF312" i="3"/>
  <c r="T312" i="3"/>
  <c r="R312" i="3"/>
  <c r="P312" i="3"/>
  <c r="BI311" i="3"/>
  <c r="BH311" i="3"/>
  <c r="BG311" i="3"/>
  <c r="BF311" i="3"/>
  <c r="T311" i="3"/>
  <c r="R311" i="3"/>
  <c r="P311" i="3"/>
  <c r="BI310" i="3"/>
  <c r="BH310" i="3"/>
  <c r="BG310" i="3"/>
  <c r="BF310" i="3"/>
  <c r="T310" i="3"/>
  <c r="R310" i="3"/>
  <c r="P310" i="3"/>
  <c r="BI309" i="3"/>
  <c r="BH309" i="3"/>
  <c r="BG309" i="3"/>
  <c r="BF309" i="3"/>
  <c r="T309" i="3"/>
  <c r="R309" i="3"/>
  <c r="P309" i="3"/>
  <c r="BI306" i="3"/>
  <c r="BH306" i="3"/>
  <c r="BG306" i="3"/>
  <c r="BF306" i="3"/>
  <c r="T306" i="3"/>
  <c r="R306" i="3"/>
  <c r="P306" i="3"/>
  <c r="BI305" i="3"/>
  <c r="BH305" i="3"/>
  <c r="BG305" i="3"/>
  <c r="BF305" i="3"/>
  <c r="T305" i="3"/>
  <c r="R305" i="3"/>
  <c r="P305" i="3"/>
  <c r="BI302" i="3"/>
  <c r="BH302" i="3"/>
  <c r="BG302" i="3"/>
  <c r="BF302" i="3"/>
  <c r="T302" i="3"/>
  <c r="R302" i="3"/>
  <c r="P302" i="3"/>
  <c r="BI301" i="3"/>
  <c r="BH301" i="3"/>
  <c r="BG301" i="3"/>
  <c r="BF301" i="3"/>
  <c r="T301" i="3"/>
  <c r="R301" i="3"/>
  <c r="P301" i="3"/>
  <c r="BI298" i="3"/>
  <c r="BH298" i="3"/>
  <c r="BG298" i="3"/>
  <c r="BF298" i="3"/>
  <c r="T298" i="3"/>
  <c r="R298" i="3"/>
  <c r="P298" i="3"/>
  <c r="BI296" i="3"/>
  <c r="BH296" i="3"/>
  <c r="BG296" i="3"/>
  <c r="BF296" i="3"/>
  <c r="T296" i="3"/>
  <c r="R296" i="3"/>
  <c r="P296" i="3"/>
  <c r="BI295" i="3"/>
  <c r="BH295" i="3"/>
  <c r="BG295" i="3"/>
  <c r="BF295" i="3"/>
  <c r="T295" i="3"/>
  <c r="R295" i="3"/>
  <c r="P295" i="3"/>
  <c r="BI294" i="3"/>
  <c r="BH294" i="3"/>
  <c r="BG294" i="3"/>
  <c r="BF294" i="3"/>
  <c r="T294" i="3"/>
  <c r="R294" i="3"/>
  <c r="P294" i="3"/>
  <c r="BI293" i="3"/>
  <c r="BH293" i="3"/>
  <c r="BG293" i="3"/>
  <c r="BF293" i="3"/>
  <c r="T293" i="3"/>
  <c r="R293" i="3"/>
  <c r="P293" i="3"/>
  <c r="BI292" i="3"/>
  <c r="BH292" i="3"/>
  <c r="BG292" i="3"/>
  <c r="BF292" i="3"/>
  <c r="T292" i="3"/>
  <c r="R292" i="3"/>
  <c r="P292" i="3"/>
  <c r="BI291" i="3"/>
  <c r="BH291" i="3"/>
  <c r="BG291" i="3"/>
  <c r="BF291" i="3"/>
  <c r="T291" i="3"/>
  <c r="R291" i="3"/>
  <c r="P291" i="3"/>
  <c r="BI290" i="3"/>
  <c r="BH290" i="3"/>
  <c r="BG290" i="3"/>
  <c r="BF290" i="3"/>
  <c r="T290" i="3"/>
  <c r="R290" i="3"/>
  <c r="P290" i="3"/>
  <c r="BI289" i="3"/>
  <c r="BH289" i="3"/>
  <c r="BG289" i="3"/>
  <c r="BF289" i="3"/>
  <c r="T289" i="3"/>
  <c r="R289" i="3"/>
  <c r="P289" i="3"/>
  <c r="BI286" i="3"/>
  <c r="BH286" i="3"/>
  <c r="BG286" i="3"/>
  <c r="BF286" i="3"/>
  <c r="T286" i="3"/>
  <c r="R286" i="3"/>
  <c r="P286" i="3"/>
  <c r="BI283" i="3"/>
  <c r="BH283" i="3"/>
  <c r="BG283" i="3"/>
  <c r="BF283" i="3"/>
  <c r="T283" i="3"/>
  <c r="R283" i="3"/>
  <c r="P283" i="3"/>
  <c r="BI279" i="3"/>
  <c r="BH279" i="3"/>
  <c r="BG279" i="3"/>
  <c r="BF279" i="3"/>
  <c r="T279" i="3"/>
  <c r="R279" i="3"/>
  <c r="P279" i="3"/>
  <c r="BI275" i="3"/>
  <c r="BH275" i="3"/>
  <c r="BG275" i="3"/>
  <c r="BF275" i="3"/>
  <c r="T275" i="3"/>
  <c r="R275" i="3"/>
  <c r="P275" i="3"/>
  <c r="BI272" i="3"/>
  <c r="BH272" i="3"/>
  <c r="BG272" i="3"/>
  <c r="BF272" i="3"/>
  <c r="T272" i="3"/>
  <c r="R272" i="3"/>
  <c r="P272" i="3"/>
  <c r="BI269" i="3"/>
  <c r="BH269" i="3"/>
  <c r="BG269" i="3"/>
  <c r="BF269" i="3"/>
  <c r="T269" i="3"/>
  <c r="R269" i="3"/>
  <c r="P269" i="3"/>
  <c r="BI266" i="3"/>
  <c r="BH266" i="3"/>
  <c r="BG266" i="3"/>
  <c r="BF266" i="3"/>
  <c r="T266" i="3"/>
  <c r="R266" i="3"/>
  <c r="P266" i="3"/>
  <c r="BI265" i="3"/>
  <c r="BH265" i="3"/>
  <c r="BG265" i="3"/>
  <c r="BF265" i="3"/>
  <c r="T265" i="3"/>
  <c r="R265" i="3"/>
  <c r="P265" i="3"/>
  <c r="BI264" i="3"/>
  <c r="BH264" i="3"/>
  <c r="BG264" i="3"/>
  <c r="BF264" i="3"/>
  <c r="T264" i="3"/>
  <c r="R264" i="3"/>
  <c r="P264" i="3"/>
  <c r="BI261" i="3"/>
  <c r="BH261" i="3"/>
  <c r="BG261" i="3"/>
  <c r="BF261" i="3"/>
  <c r="T261" i="3"/>
  <c r="R261" i="3"/>
  <c r="P261" i="3"/>
  <c r="BI260" i="3"/>
  <c r="BH260" i="3"/>
  <c r="BG260" i="3"/>
  <c r="BF260" i="3"/>
  <c r="T260" i="3"/>
  <c r="R260" i="3"/>
  <c r="P260" i="3"/>
  <c r="BI254" i="3"/>
  <c r="BH254" i="3"/>
  <c r="BG254" i="3"/>
  <c r="BF254" i="3"/>
  <c r="T254" i="3"/>
  <c r="R254" i="3"/>
  <c r="P254" i="3"/>
  <c r="BI251" i="3"/>
  <c r="BH251" i="3"/>
  <c r="BG251" i="3"/>
  <c r="BF251" i="3"/>
  <c r="T251" i="3"/>
  <c r="R251" i="3"/>
  <c r="P251" i="3"/>
  <c r="BI248" i="3"/>
  <c r="BH248" i="3"/>
  <c r="BG248" i="3"/>
  <c r="BF248" i="3"/>
  <c r="T248" i="3"/>
  <c r="R248" i="3"/>
  <c r="P248" i="3"/>
  <c r="BI244" i="3"/>
  <c r="BH244" i="3"/>
  <c r="BG244" i="3"/>
  <c r="BF244" i="3"/>
  <c r="T244" i="3"/>
  <c r="R244" i="3"/>
  <c r="P244" i="3"/>
  <c r="BI239" i="3"/>
  <c r="BH239" i="3"/>
  <c r="BG239" i="3"/>
  <c r="BF239" i="3"/>
  <c r="T239" i="3"/>
  <c r="R239" i="3"/>
  <c r="P239" i="3"/>
  <c r="BI235" i="3"/>
  <c r="BH235" i="3"/>
  <c r="BG235" i="3"/>
  <c r="BF235" i="3"/>
  <c r="T235" i="3"/>
  <c r="R235" i="3"/>
  <c r="P235" i="3"/>
  <c r="BI232" i="3"/>
  <c r="BH232" i="3"/>
  <c r="BG232" i="3"/>
  <c r="BF232" i="3"/>
  <c r="T232" i="3"/>
  <c r="R232" i="3"/>
  <c r="P232" i="3"/>
  <c r="BI228" i="3"/>
  <c r="BH228" i="3"/>
  <c r="BG228" i="3"/>
  <c r="BF228" i="3"/>
  <c r="T228" i="3"/>
  <c r="R228" i="3"/>
  <c r="P228" i="3"/>
  <c r="BI227" i="3"/>
  <c r="BH227" i="3"/>
  <c r="BG227" i="3"/>
  <c r="BF227" i="3"/>
  <c r="T227" i="3"/>
  <c r="R227" i="3"/>
  <c r="P227" i="3"/>
  <c r="BI224" i="3"/>
  <c r="BH224" i="3"/>
  <c r="BG224" i="3"/>
  <c r="BF224" i="3"/>
  <c r="T224" i="3"/>
  <c r="R224" i="3"/>
  <c r="P224" i="3"/>
  <c r="BI221" i="3"/>
  <c r="BH221" i="3"/>
  <c r="BG221" i="3"/>
  <c r="BF221" i="3"/>
  <c r="T221" i="3"/>
  <c r="R221" i="3"/>
  <c r="P221" i="3"/>
  <c r="BI218" i="3"/>
  <c r="BH218" i="3"/>
  <c r="BG218" i="3"/>
  <c r="BF218" i="3"/>
  <c r="T218" i="3"/>
  <c r="R218" i="3"/>
  <c r="P218" i="3"/>
  <c r="BI215" i="3"/>
  <c r="BH215" i="3"/>
  <c r="BG215" i="3"/>
  <c r="BF215" i="3"/>
  <c r="T215" i="3"/>
  <c r="R215" i="3"/>
  <c r="P215" i="3"/>
  <c r="BI212" i="3"/>
  <c r="BH212" i="3"/>
  <c r="BG212" i="3"/>
  <c r="BF212" i="3"/>
  <c r="T212" i="3"/>
  <c r="R212" i="3"/>
  <c r="P212" i="3"/>
  <c r="BI209" i="3"/>
  <c r="BH209" i="3"/>
  <c r="BG209" i="3"/>
  <c r="BF209" i="3"/>
  <c r="T209" i="3"/>
  <c r="R209" i="3"/>
  <c r="P209" i="3"/>
  <c r="BI206" i="3"/>
  <c r="BH206" i="3"/>
  <c r="BG206" i="3"/>
  <c r="BF206" i="3"/>
  <c r="T206" i="3"/>
  <c r="R206" i="3"/>
  <c r="P206" i="3"/>
  <c r="BI200" i="3"/>
  <c r="BH200" i="3"/>
  <c r="BG200" i="3"/>
  <c r="BF200" i="3"/>
  <c r="T200" i="3"/>
  <c r="R200" i="3"/>
  <c r="P200" i="3"/>
  <c r="BI196" i="3"/>
  <c r="BH196" i="3"/>
  <c r="BG196" i="3"/>
  <c r="BF196" i="3"/>
  <c r="T196" i="3"/>
  <c r="R196" i="3"/>
  <c r="P196" i="3"/>
  <c r="BI193" i="3"/>
  <c r="BH193" i="3"/>
  <c r="BG193" i="3"/>
  <c r="BF193" i="3"/>
  <c r="T193" i="3"/>
  <c r="R193" i="3"/>
  <c r="P193" i="3"/>
  <c r="BI189" i="3"/>
  <c r="BH189" i="3"/>
  <c r="BG189" i="3"/>
  <c r="BF189" i="3"/>
  <c r="T189" i="3"/>
  <c r="R189" i="3"/>
  <c r="P189" i="3"/>
  <c r="BI185" i="3"/>
  <c r="BH185" i="3"/>
  <c r="BG185" i="3"/>
  <c r="BF185" i="3"/>
  <c r="T185" i="3"/>
  <c r="R185" i="3"/>
  <c r="P185" i="3"/>
  <c r="BI184" i="3"/>
  <c r="BH184" i="3"/>
  <c r="BG184" i="3"/>
  <c r="BF184" i="3"/>
  <c r="T184" i="3"/>
  <c r="R184" i="3"/>
  <c r="P184" i="3"/>
  <c r="BI180" i="3"/>
  <c r="BH180" i="3"/>
  <c r="BG180" i="3"/>
  <c r="BF180" i="3"/>
  <c r="T180" i="3"/>
  <c r="R180" i="3"/>
  <c r="P180" i="3"/>
  <c r="BI177" i="3"/>
  <c r="BH177" i="3"/>
  <c r="BG177" i="3"/>
  <c r="BF177" i="3"/>
  <c r="T177" i="3"/>
  <c r="R177" i="3"/>
  <c r="P177" i="3"/>
  <c r="BI174" i="3"/>
  <c r="BH174" i="3"/>
  <c r="BG174" i="3"/>
  <c r="BF174" i="3"/>
  <c r="T174" i="3"/>
  <c r="R174" i="3"/>
  <c r="P174" i="3"/>
  <c r="BI171" i="3"/>
  <c r="BH171" i="3"/>
  <c r="BG171" i="3"/>
  <c r="BF171" i="3"/>
  <c r="T171" i="3"/>
  <c r="R171" i="3"/>
  <c r="P171" i="3"/>
  <c r="BI168" i="3"/>
  <c r="BH168" i="3"/>
  <c r="BG168" i="3"/>
  <c r="BF168" i="3"/>
  <c r="T168" i="3"/>
  <c r="R168" i="3"/>
  <c r="P168" i="3"/>
  <c r="BI165" i="3"/>
  <c r="BH165" i="3"/>
  <c r="BG165" i="3"/>
  <c r="BF165" i="3"/>
  <c r="T165" i="3"/>
  <c r="R165" i="3"/>
  <c r="P165" i="3"/>
  <c r="BI160" i="3"/>
  <c r="BH160" i="3"/>
  <c r="BG160" i="3"/>
  <c r="BF160" i="3"/>
  <c r="T160" i="3"/>
  <c r="R160" i="3"/>
  <c r="P160" i="3"/>
  <c r="BI157" i="3"/>
  <c r="BH157" i="3"/>
  <c r="BG157" i="3"/>
  <c r="BF157" i="3"/>
  <c r="T157" i="3"/>
  <c r="R157" i="3"/>
  <c r="P157" i="3"/>
  <c r="BI152" i="3"/>
  <c r="BH152" i="3"/>
  <c r="BG152" i="3"/>
  <c r="BF152" i="3"/>
  <c r="T152" i="3"/>
  <c r="R152" i="3"/>
  <c r="P152" i="3"/>
  <c r="BI149" i="3"/>
  <c r="BH149" i="3"/>
  <c r="BG149" i="3"/>
  <c r="BF149" i="3"/>
  <c r="T149" i="3"/>
  <c r="R149" i="3"/>
  <c r="P149" i="3"/>
  <c r="BI146" i="3"/>
  <c r="BH146" i="3"/>
  <c r="BG146" i="3"/>
  <c r="BF146" i="3"/>
  <c r="T146" i="3"/>
  <c r="R146" i="3"/>
  <c r="P146" i="3"/>
  <c r="BI142" i="3"/>
  <c r="BH142" i="3"/>
  <c r="BG142" i="3"/>
  <c r="BF142" i="3"/>
  <c r="T142" i="3"/>
  <c r="R142" i="3"/>
  <c r="P142" i="3"/>
  <c r="BI139" i="3"/>
  <c r="BH139" i="3"/>
  <c r="BG139" i="3"/>
  <c r="BF139" i="3"/>
  <c r="T139" i="3"/>
  <c r="R139" i="3"/>
  <c r="P139" i="3"/>
  <c r="J132" i="3"/>
  <c r="F132" i="3"/>
  <c r="F130" i="3"/>
  <c r="E128" i="3"/>
  <c r="J91" i="3"/>
  <c r="F91" i="3"/>
  <c r="F89" i="3"/>
  <c r="E87" i="3"/>
  <c r="J24" i="3"/>
  <c r="E24" i="3"/>
  <c r="J133" i="3"/>
  <c r="J23" i="3"/>
  <c r="J18" i="3"/>
  <c r="E18" i="3"/>
  <c r="F133" i="3" s="1"/>
  <c r="J17" i="3"/>
  <c r="J12" i="3"/>
  <c r="J130" i="3" s="1"/>
  <c r="E7" i="3"/>
  <c r="E85" i="3" s="1"/>
  <c r="J37" i="2"/>
  <c r="J36" i="2"/>
  <c r="AY95" i="1"/>
  <c r="J35" i="2"/>
  <c r="AX95" i="1"/>
  <c r="BI145" i="2"/>
  <c r="BH145" i="2"/>
  <c r="BG145" i="2"/>
  <c r="BF145" i="2"/>
  <c r="T145" i="2"/>
  <c r="R145" i="2"/>
  <c r="P145" i="2"/>
  <c r="BI143" i="2"/>
  <c r="BH143" i="2"/>
  <c r="BG143" i="2"/>
  <c r="BF143" i="2"/>
  <c r="T143" i="2"/>
  <c r="R143" i="2"/>
  <c r="P143" i="2"/>
  <c r="BI141" i="2"/>
  <c r="BH141" i="2"/>
  <c r="BG141" i="2"/>
  <c r="BF141" i="2"/>
  <c r="T141" i="2"/>
  <c r="R141" i="2"/>
  <c r="P141" i="2"/>
  <c r="BI138" i="2"/>
  <c r="BH138" i="2"/>
  <c r="BG138" i="2"/>
  <c r="BF138" i="2"/>
  <c r="T138" i="2"/>
  <c r="R138" i="2"/>
  <c r="P138" i="2"/>
  <c r="BI137" i="2"/>
  <c r="BH137" i="2"/>
  <c r="BG137" i="2"/>
  <c r="BF137" i="2"/>
  <c r="T137" i="2"/>
  <c r="R137" i="2"/>
  <c r="P137" i="2"/>
  <c r="BI134" i="2"/>
  <c r="BH134" i="2"/>
  <c r="BG134" i="2"/>
  <c r="BF134" i="2"/>
  <c r="T134" i="2"/>
  <c r="T133" i="2" s="1"/>
  <c r="R134" i="2"/>
  <c r="R133" i="2" s="1"/>
  <c r="P134" i="2"/>
  <c r="P133" i="2" s="1"/>
  <c r="BI131" i="2"/>
  <c r="BH131" i="2"/>
  <c r="BG131" i="2"/>
  <c r="BF131" i="2"/>
  <c r="T131" i="2"/>
  <c r="R131" i="2"/>
  <c r="P131" i="2"/>
  <c r="BI129" i="2"/>
  <c r="BH129" i="2"/>
  <c r="BG129" i="2"/>
  <c r="BF129" i="2"/>
  <c r="T129" i="2"/>
  <c r="R129" i="2"/>
  <c r="P129" i="2"/>
  <c r="BI126" i="2"/>
  <c r="BH126" i="2"/>
  <c r="BG126" i="2"/>
  <c r="BF126" i="2"/>
  <c r="T126" i="2"/>
  <c r="R126" i="2"/>
  <c r="P126" i="2"/>
  <c r="BI125" i="2"/>
  <c r="BH125" i="2"/>
  <c r="BG125" i="2"/>
  <c r="BF125" i="2"/>
  <c r="T125" i="2"/>
  <c r="R125" i="2"/>
  <c r="P125" i="2"/>
  <c r="J118" i="2"/>
  <c r="F118" i="2"/>
  <c r="F116" i="2"/>
  <c r="E114" i="2"/>
  <c r="J91" i="2"/>
  <c r="F91" i="2"/>
  <c r="F89" i="2"/>
  <c r="E87" i="2"/>
  <c r="J24" i="2"/>
  <c r="E24" i="2"/>
  <c r="J119" i="2" s="1"/>
  <c r="J23" i="2"/>
  <c r="J18" i="2"/>
  <c r="E18" i="2"/>
  <c r="F92" i="2" s="1"/>
  <c r="J17" i="2"/>
  <c r="J12" i="2"/>
  <c r="J89" i="2" s="1"/>
  <c r="E7" i="2"/>
  <c r="E112" i="2" s="1"/>
  <c r="L90" i="1"/>
  <c r="AM90" i="1"/>
  <c r="AM89" i="1"/>
  <c r="L89" i="1"/>
  <c r="AM87" i="1"/>
  <c r="L87" i="1"/>
  <c r="L85" i="1"/>
  <c r="L84" i="1"/>
  <c r="J137" i="2"/>
  <c r="J141" i="2"/>
  <c r="J125" i="2"/>
  <c r="BK540" i="3"/>
  <c r="J493" i="3"/>
  <c r="BK374" i="3"/>
  <c r="J311" i="3"/>
  <c r="J152" i="3"/>
  <c r="BK579" i="3"/>
  <c r="BK422" i="3"/>
  <c r="J319" i="3"/>
  <c r="J279" i="3"/>
  <c r="BK206" i="3"/>
  <c r="J157" i="3"/>
  <c r="BK551" i="3"/>
  <c r="BK396" i="3"/>
  <c r="BK309" i="3"/>
  <c r="J142" i="3"/>
  <c r="BK571" i="3"/>
  <c r="J367" i="3"/>
  <c r="BK313" i="3"/>
  <c r="BK272" i="3"/>
  <c r="BK592" i="3"/>
  <c r="BK480" i="3"/>
  <c r="BK314" i="3"/>
  <c r="BK228" i="3"/>
  <c r="J592" i="3"/>
  <c r="BK366" i="3"/>
  <c r="J298" i="3"/>
  <c r="J260" i="3"/>
  <c r="BK574" i="3"/>
  <c r="J426" i="3"/>
  <c r="BK364" i="3"/>
  <c r="BK344" i="3"/>
  <c r="BK301" i="3"/>
  <c r="BK212" i="3"/>
  <c r="BK556" i="3"/>
  <c r="BK468" i="3"/>
  <c r="J337" i="3"/>
  <c r="J286" i="3"/>
  <c r="J184" i="3"/>
  <c r="BK142" i="4"/>
  <c r="BK127" i="4"/>
  <c r="J130" i="4"/>
  <c r="BK152" i="4"/>
  <c r="BK131" i="4"/>
  <c r="BK146" i="4"/>
  <c r="J155" i="4"/>
  <c r="J168" i="5"/>
  <c r="J183" i="5"/>
  <c r="BK139" i="5"/>
  <c r="BK159" i="5"/>
  <c r="BK151" i="5"/>
  <c r="BK145" i="5"/>
  <c r="BK136" i="5"/>
  <c r="J132" i="5"/>
  <c r="J190" i="5"/>
  <c r="BK186" i="5"/>
  <c r="J184" i="5"/>
  <c r="J146" i="5"/>
  <c r="J179" i="5"/>
  <c r="J173" i="5"/>
  <c r="J145" i="5"/>
  <c r="BK162" i="5"/>
  <c r="BK133" i="5"/>
  <c r="J131" i="2"/>
  <c r="BK126" i="2"/>
  <c r="BK131" i="2"/>
  <c r="BK601" i="3"/>
  <c r="BK453" i="3"/>
  <c r="BK376" i="3"/>
  <c r="BK319" i="3"/>
  <c r="J174" i="3"/>
  <c r="J601" i="3"/>
  <c r="J364" i="3"/>
  <c r="BK290" i="3"/>
  <c r="BK215" i="3"/>
  <c r="BK168" i="3"/>
  <c r="J627" i="3"/>
  <c r="BK458" i="3"/>
  <c r="J372" i="3"/>
  <c r="J269" i="3"/>
  <c r="BK196" i="3"/>
  <c r="BK630" i="3"/>
  <c r="J431" i="3"/>
  <c r="J335" i="3"/>
  <c r="BK293" i="3"/>
  <c r="BK209" i="3"/>
  <c r="J574" i="3"/>
  <c r="BK486" i="3"/>
  <c r="BK335" i="3"/>
  <c r="J266" i="3"/>
  <c r="BK184" i="3"/>
  <c r="J538" i="3"/>
  <c r="J480" i="3"/>
  <c r="BK296" i="3"/>
  <c r="BK224" i="3"/>
  <c r="BK543" i="3"/>
  <c r="J384" i="3"/>
  <c r="BK363" i="3"/>
  <c r="J329" i="3"/>
  <c r="BK289" i="3"/>
  <c r="J168" i="3"/>
  <c r="BK554" i="3"/>
  <c r="J492" i="3"/>
  <c r="J376" i="3"/>
  <c r="J295" i="3"/>
  <c r="BK260" i="3"/>
  <c r="BK160" i="3"/>
  <c r="J140" i="4"/>
  <c r="BK155" i="4"/>
  <c r="BK163" i="4"/>
  <c r="J142" i="4"/>
  <c r="J124" i="4"/>
  <c r="BK133" i="4"/>
  <c r="J159" i="4"/>
  <c r="J162" i="5"/>
  <c r="BK164" i="5"/>
  <c r="J125" i="5"/>
  <c r="BK175" i="5"/>
  <c r="BK126" i="5"/>
  <c r="BK176" i="5"/>
  <c r="J164" i="5"/>
  <c r="J149" i="5"/>
  <c r="J128" i="5"/>
  <c r="BK173" i="5"/>
  <c r="BK166" i="5"/>
  <c r="BK156" i="5"/>
  <c r="J151" i="5"/>
  <c r="J136" i="5"/>
  <c r="J126" i="5"/>
  <c r="J186" i="5"/>
  <c r="J176" i="5"/>
  <c r="BK167" i="5"/>
  <c r="J155" i="5"/>
  <c r="BK141" i="5"/>
  <c r="J193" i="5"/>
  <c r="J175" i="5"/>
  <c r="BK144" i="5"/>
  <c r="BK125" i="2"/>
  <c r="BK137" i="2"/>
  <c r="J134" i="2"/>
  <c r="BK522" i="3"/>
  <c r="J468" i="3"/>
  <c r="J339" i="3"/>
  <c r="J248" i="3"/>
  <c r="BK632" i="3"/>
  <c r="BK565" i="3"/>
  <c r="J374" i="3"/>
  <c r="BK286" i="3"/>
  <c r="BK200" i="3"/>
  <c r="J640" i="3"/>
  <c r="J527" i="3"/>
  <c r="BK370" i="3"/>
  <c r="BK295" i="3"/>
  <c r="BK152" i="3"/>
  <c r="J554" i="3"/>
  <c r="BK417" i="3"/>
  <c r="J324" i="3"/>
  <c r="BK261" i="3"/>
  <c r="J165" i="3"/>
  <c r="BK538" i="3"/>
  <c r="J463" i="3"/>
  <c r="BK316" i="3"/>
  <c r="J275" i="3"/>
  <c r="J610" i="3"/>
  <c r="J483" i="3"/>
  <c r="J313" i="3"/>
  <c r="J283" i="3"/>
  <c r="BK644" i="3"/>
  <c r="BK372" i="3"/>
  <c r="J359" i="3"/>
  <c r="BK310" i="3"/>
  <c r="BK264" i="3"/>
  <c r="J171" i="3"/>
  <c r="J511" i="3"/>
  <c r="J396" i="3"/>
  <c r="BK305" i="3"/>
  <c r="BK248" i="3"/>
  <c r="J167" i="4"/>
  <c r="BK129" i="4"/>
  <c r="BK132" i="4"/>
  <c r="J150" i="4"/>
  <c r="BK126" i="4"/>
  <c r="J170" i="4"/>
  <c r="J163" i="4"/>
  <c r="BK140" i="4"/>
  <c r="J156" i="5"/>
  <c r="BK158" i="5"/>
  <c r="J123" i="5"/>
  <c r="BK174" i="5"/>
  <c r="J180" i="5"/>
  <c r="J167" i="5"/>
  <c r="BK177" i="5"/>
  <c r="J137" i="5"/>
  <c r="BK129" i="2"/>
  <c r="J143" i="2"/>
  <c r="BK134" i="2"/>
  <c r="BK605" i="3"/>
  <c r="BK475" i="3"/>
  <c r="J382" i="3"/>
  <c r="BK275" i="3"/>
  <c r="BK610" i="3"/>
  <c r="J532" i="3"/>
  <c r="J346" i="3"/>
  <c r="BK283" i="3"/>
  <c r="BK165" i="3"/>
  <c r="J579" i="3"/>
  <c r="BK431" i="3"/>
  <c r="J316" i="3"/>
  <c r="BK185" i="3"/>
  <c r="J583" i="3"/>
  <c r="BK463" i="3"/>
  <c r="J310" i="3"/>
  <c r="BK251" i="3"/>
  <c r="J587" i="3"/>
  <c r="BK391" i="3"/>
  <c r="J306" i="3"/>
  <c r="J244" i="3"/>
  <c r="BK583" i="3"/>
  <c r="BK493" i="3"/>
  <c r="BK350" i="3"/>
  <c r="BK294" i="3"/>
  <c r="J209" i="3"/>
  <c r="J551" i="3"/>
  <c r="J412" i="3"/>
  <c r="J314" i="3"/>
  <c r="J228" i="3"/>
  <c r="J160" i="3"/>
  <c r="J543" i="3"/>
  <c r="J434" i="3"/>
  <c r="BK346" i="3"/>
  <c r="J290" i="3"/>
  <c r="BK244" i="3"/>
  <c r="J154" i="4"/>
  <c r="J126" i="4"/>
  <c r="J129" i="4"/>
  <c r="BK151" i="4"/>
  <c r="J141" i="4"/>
  <c r="J132" i="4"/>
  <c r="BK161" i="4"/>
  <c r="BK138" i="4"/>
  <c r="J158" i="5"/>
  <c r="BK161" i="5"/>
  <c r="BK181" i="5"/>
  <c r="BK124" i="5"/>
  <c r="J169" i="5"/>
  <c r="BK138" i="2"/>
  <c r="J129" i="2"/>
  <c r="J126" i="2"/>
  <c r="J596" i="3"/>
  <c r="BK406" i="3"/>
  <c r="J327" i="3"/>
  <c r="J221" i="3"/>
  <c r="BK618" i="3"/>
  <c r="J453" i="3"/>
  <c r="BK302" i="3"/>
  <c r="BK235" i="3"/>
  <c r="BK189" i="3"/>
  <c r="J644" i="3"/>
  <c r="J517" i="3"/>
  <c r="J417" i="3"/>
  <c r="BK339" i="3"/>
  <c r="J251" i="3"/>
  <c r="J632" i="3"/>
  <c r="J522" i="3"/>
  <c r="BK387" i="3"/>
  <c r="BK298" i="3"/>
  <c r="J212" i="3"/>
  <c r="J149" i="3"/>
  <c r="BK527" i="3"/>
  <c r="BK359" i="3"/>
  <c r="J291" i="3"/>
  <c r="J206" i="3"/>
  <c r="J534" i="3"/>
  <c r="J448" i="3"/>
  <c r="BK368" i="3"/>
  <c r="BK312" i="3"/>
  <c r="BK266" i="3"/>
  <c r="BK221" i="3"/>
  <c r="BK614" i="3"/>
  <c r="BK448" i="3"/>
  <c r="J350" i="3"/>
  <c r="J309" i="3"/>
  <c r="J232" i="3"/>
  <c r="BK142" i="3"/>
  <c r="J509" i="3"/>
  <c r="J387" i="3"/>
  <c r="J289" i="3"/>
  <c r="J239" i="3"/>
  <c r="BK150" i="4"/>
  <c r="J157" i="4"/>
  <c r="J128" i="4"/>
  <c r="J165" i="4"/>
  <c r="BK154" i="4"/>
  <c r="BK136" i="4"/>
  <c r="BK170" i="4"/>
  <c r="BK134" i="4"/>
  <c r="BK150" i="5"/>
  <c r="BK146" i="5"/>
  <c r="J170" i="5"/>
  <c r="J141" i="5"/>
  <c r="J178" i="5"/>
  <c r="BK127" i="5"/>
  <c r="BK179" i="5"/>
  <c r="J140" i="5"/>
  <c r="BK141" i="2"/>
  <c r="J145" i="2"/>
  <c r="BK648" i="3"/>
  <c r="BK511" i="3"/>
  <c r="BK401" i="3"/>
  <c r="J342" i="3"/>
  <c r="BK291" i="3"/>
  <c r="BK640" i="3"/>
  <c r="J540" i="3"/>
  <c r="J366" i="3"/>
  <c r="BK292" i="3"/>
  <c r="J218" i="3"/>
  <c r="BK149" i="3"/>
  <c r="J475" i="3"/>
  <c r="BK354" i="3"/>
  <c r="BK227" i="3"/>
  <c r="BK509" i="3"/>
  <c r="J428" i="3"/>
  <c r="J322" i="3"/>
  <c r="J264" i="3"/>
  <c r="BK171" i="3"/>
  <c r="BK500" i="3"/>
  <c r="J354" i="3"/>
  <c r="BK279" i="3"/>
  <c r="J180" i="3"/>
  <c r="J500" i="3"/>
  <c r="BK441" i="3"/>
  <c r="BK365" i="3"/>
  <c r="BK239" i="3"/>
  <c r="BK193" i="3"/>
  <c r="J565" i="3"/>
  <c r="J391" i="3"/>
  <c r="J294" i="3"/>
  <c r="BK218" i="3"/>
  <c r="BK146" i="3"/>
  <c r="BK534" i="3"/>
  <c r="BK426" i="3"/>
  <c r="J302" i="3"/>
  <c r="BK269" i="3"/>
  <c r="BK177" i="3"/>
  <c r="J152" i="4"/>
  <c r="BK128" i="4"/>
  <c r="BK135" i="4"/>
  <c r="BK157" i="4"/>
  <c r="J136" i="4"/>
  <c r="J138" i="4"/>
  <c r="J151" i="4"/>
  <c r="J146" i="4"/>
  <c r="J191" i="5"/>
  <c r="J148" i="5"/>
  <c r="J147" i="5"/>
  <c r="BK190" i="5"/>
  <c r="BK178" i="5"/>
  <c r="J129" i="5"/>
  <c r="BK154" i="5"/>
  <c r="BK135" i="5"/>
  <c r="BK182" i="5"/>
  <c r="BK171" i="5"/>
  <c r="BK163" i="5"/>
  <c r="BK152" i="5"/>
  <c r="J138" i="5"/>
  <c r="BK129" i="5"/>
  <c r="BK184" i="5"/>
  <c r="BK172" i="5"/>
  <c r="J163" i="5"/>
  <c r="J154" i="5"/>
  <c r="BK125" i="5"/>
  <c r="BK187" i="5"/>
  <c r="BK155" i="5"/>
  <c r="BK128" i="5"/>
  <c r="AS94" i="1"/>
  <c r="J614" i="3"/>
  <c r="J441" i="3"/>
  <c r="BK367" i="3"/>
  <c r="BK254" i="3"/>
  <c r="J569" i="3"/>
  <c r="BK412" i="3"/>
  <c r="J312" i="3"/>
  <c r="J224" i="3"/>
  <c r="BK180" i="3"/>
  <c r="J605" i="3"/>
  <c r="BK434" i="3"/>
  <c r="BK329" i="3"/>
  <c r="J200" i="3"/>
  <c r="BK627" i="3"/>
  <c r="J504" i="3"/>
  <c r="J363" i="3"/>
  <c r="BK311" i="3"/>
  <c r="J196" i="3"/>
  <c r="J622" i="3"/>
  <c r="BK517" i="3"/>
  <c r="J344" i="3"/>
  <c r="J254" i="3"/>
  <c r="BK622" i="3"/>
  <c r="BK532" i="3"/>
  <c r="BK378" i="3"/>
  <c r="BK306" i="3"/>
  <c r="J235" i="3"/>
  <c r="J185" i="3"/>
  <c r="J571" i="3"/>
  <c r="J422" i="3"/>
  <c r="J332" i="3"/>
  <c r="J215" i="3"/>
  <c r="BK596" i="3"/>
  <c r="BK504" i="3"/>
  <c r="J378" i="3"/>
  <c r="BK324" i="3"/>
  <c r="J272" i="3"/>
  <c r="BK157" i="3"/>
  <c r="J134" i="4"/>
  <c r="BK165" i="4"/>
  <c r="BK124" i="4"/>
  <c r="BK141" i="4"/>
  <c r="BK130" i="4"/>
  <c r="J161" i="4"/>
  <c r="J135" i="4"/>
  <c r="BK188" i="5"/>
  <c r="J143" i="5"/>
  <c r="J144" i="5"/>
  <c r="J181" i="5"/>
  <c r="BK134" i="5"/>
  <c r="J174" i="5"/>
  <c r="J166" i="5"/>
  <c r="J142" i="5"/>
  <c r="J133" i="5"/>
  <c r="J177" i="5"/>
  <c r="J172" i="5"/>
  <c r="J153" i="5"/>
  <c r="BK142" i="5"/>
  <c r="BK132" i="5"/>
  <c r="BK191" i="5"/>
  <c r="J171" i="5"/>
  <c r="J159" i="5"/>
  <c r="BK148" i="5"/>
  <c r="BK137" i="5"/>
  <c r="BK189" i="5"/>
  <c r="BK169" i="5"/>
  <c r="J127" i="5"/>
  <c r="BK145" i="2"/>
  <c r="BK143" i="2"/>
  <c r="J138" i="2"/>
  <c r="J618" i="3"/>
  <c r="J494" i="3"/>
  <c r="BK384" i="3"/>
  <c r="BK337" i="3"/>
  <c r="J648" i="3"/>
  <c r="BK587" i="3"/>
  <c r="J458" i="3"/>
  <c r="BK382" i="3"/>
  <c r="J305" i="3"/>
  <c r="BK265" i="3"/>
  <c r="J177" i="3"/>
  <c r="J630" i="3"/>
  <c r="BK483" i="3"/>
  <c r="J401" i="3"/>
  <c r="BK332" i="3"/>
  <c r="BK232" i="3"/>
  <c r="BK139" i="3"/>
  <c r="BK562" i="3"/>
  <c r="J486" i="3"/>
  <c r="BK327" i="3"/>
  <c r="J296" i="3"/>
  <c r="BK174" i="3"/>
  <c r="J556" i="3"/>
  <c r="J406" i="3"/>
  <c r="J293" i="3"/>
  <c r="J189" i="3"/>
  <c r="J562" i="3"/>
  <c r="BK492" i="3"/>
  <c r="J370" i="3"/>
  <c r="BK322" i="3"/>
  <c r="J292" i="3"/>
  <c r="J227" i="3"/>
  <c r="J139" i="3"/>
  <c r="BK428" i="3"/>
  <c r="J365" i="3"/>
  <c r="BK342" i="3"/>
  <c r="J265" i="3"/>
  <c r="J193" i="3"/>
  <c r="BK569" i="3"/>
  <c r="BK494" i="3"/>
  <c r="J368" i="3"/>
  <c r="J301" i="3"/>
  <c r="J261" i="3"/>
  <c r="J146" i="3"/>
  <c r="J131" i="4"/>
  <c r="J133" i="4"/>
  <c r="BK159" i="4"/>
  <c r="J139" i="4"/>
  <c r="BK167" i="4"/>
  <c r="BK139" i="4"/>
  <c r="J127" i="4"/>
  <c r="BK185" i="5"/>
  <c r="J188" i="5"/>
  <c r="BK143" i="5"/>
  <c r="J152" i="5"/>
  <c r="BK149" i="5"/>
  <c r="BK138" i="5"/>
  <c r="J135" i="5"/>
  <c r="BK131" i="5"/>
  <c r="J189" i="5"/>
  <c r="J187" i="5"/>
  <c r="J185" i="5"/>
  <c r="BK180" i="5"/>
  <c r="J139" i="5"/>
  <c r="J160" i="5"/>
  <c r="J150" i="5"/>
  <c r="J134" i="5"/>
  <c r="J124" i="5"/>
  <c r="BK170" i="5"/>
  <c r="BK160" i="5"/>
  <c r="BK140" i="5"/>
  <c r="J131" i="5"/>
  <c r="BK123" i="5"/>
  <c r="J182" i="5"/>
  <c r="BK168" i="5"/>
  <c r="J161" i="5"/>
  <c r="BK147" i="5"/>
  <c r="BK193" i="5"/>
  <c r="BK183" i="5"/>
  <c r="BK153" i="5"/>
  <c r="F33" i="7" l="1"/>
  <c r="J33" i="7" s="1"/>
  <c r="J39" i="7" s="1"/>
  <c r="AN99" i="1" s="1"/>
  <c r="P124" i="2"/>
  <c r="R140" i="2"/>
  <c r="R167" i="3"/>
  <c r="T188" i="3"/>
  <c r="T300" i="3"/>
  <c r="T345" i="3"/>
  <c r="BK390" i="3"/>
  <c r="J390" i="3" s="1"/>
  <c r="J111" i="3" s="1"/>
  <c r="P539" i="3"/>
  <c r="T137" i="4"/>
  <c r="T122" i="5"/>
  <c r="BK124" i="2"/>
  <c r="J124" i="2" s="1"/>
  <c r="J98" i="2" s="1"/>
  <c r="P140" i="2"/>
  <c r="BK138" i="3"/>
  <c r="J138" i="3" s="1"/>
  <c r="J98" i="3" s="1"/>
  <c r="BK183" i="3"/>
  <c r="J183" i="3" s="1"/>
  <c r="J100" i="3" s="1"/>
  <c r="BK243" i="3"/>
  <c r="J243" i="3" s="1"/>
  <c r="J102" i="3" s="1"/>
  <c r="BK318" i="3"/>
  <c r="J318" i="3" s="1"/>
  <c r="J106" i="3" s="1"/>
  <c r="R345" i="3"/>
  <c r="P390" i="3"/>
  <c r="BK539" i="3"/>
  <c r="J539" i="3" s="1"/>
  <c r="J114" i="3" s="1"/>
  <c r="BK125" i="4"/>
  <c r="J125" i="4" s="1"/>
  <c r="J99" i="4" s="1"/>
  <c r="T130" i="5"/>
  <c r="P157" i="5"/>
  <c r="R124" i="2"/>
  <c r="T140" i="2"/>
  <c r="T123" i="2" s="1"/>
  <c r="T122" i="2" s="1"/>
  <c r="P167" i="3"/>
  <c r="R188" i="3"/>
  <c r="R300" i="3"/>
  <c r="BK338" i="3"/>
  <c r="J338" i="3" s="1"/>
  <c r="J107" i="3" s="1"/>
  <c r="BK369" i="3"/>
  <c r="J369" i="3" s="1"/>
  <c r="J109" i="3" s="1"/>
  <c r="R390" i="3"/>
  <c r="R539" i="3"/>
  <c r="T125" i="4"/>
  <c r="P130" i="5"/>
  <c r="BK157" i="5"/>
  <c r="J157" i="5" s="1"/>
  <c r="J99" i="5" s="1"/>
  <c r="T157" i="5"/>
  <c r="P128" i="2"/>
  <c r="BK136" i="2"/>
  <c r="J136" i="2" s="1"/>
  <c r="J101" i="2" s="1"/>
  <c r="P138" i="3"/>
  <c r="T183" i="3"/>
  <c r="R243" i="3"/>
  <c r="P318" i="3"/>
  <c r="R338" i="3"/>
  <c r="T369" i="3"/>
  <c r="T390" i="3"/>
  <c r="T539" i="3"/>
  <c r="R125" i="4"/>
  <c r="BK130" i="5"/>
  <c r="J130" i="5" s="1"/>
  <c r="J98" i="5" s="1"/>
  <c r="BK165" i="5"/>
  <c r="J165" i="5" s="1"/>
  <c r="J100" i="5" s="1"/>
  <c r="BK128" i="2"/>
  <c r="J128" i="2" s="1"/>
  <c r="J99" i="2" s="1"/>
  <c r="T136" i="2"/>
  <c r="T167" i="3"/>
  <c r="P188" i="3"/>
  <c r="BK300" i="3"/>
  <c r="J300" i="3" s="1"/>
  <c r="J103" i="3" s="1"/>
  <c r="BK345" i="3"/>
  <c r="J345" i="3" s="1"/>
  <c r="J108" i="3" s="1"/>
  <c r="BK383" i="3"/>
  <c r="J383" i="3" s="1"/>
  <c r="J110" i="3" s="1"/>
  <c r="R427" i="3"/>
  <c r="T510" i="3"/>
  <c r="R639" i="3"/>
  <c r="P137" i="4"/>
  <c r="R130" i="5"/>
  <c r="R121" i="5" s="1"/>
  <c r="R157" i="5"/>
  <c r="T128" i="2"/>
  <c r="P136" i="2"/>
  <c r="T138" i="3"/>
  <c r="P183" i="3"/>
  <c r="T243" i="3"/>
  <c r="T318" i="3"/>
  <c r="T338" i="3"/>
  <c r="P369" i="3"/>
  <c r="R383" i="3"/>
  <c r="P427" i="3"/>
  <c r="BK510" i="3"/>
  <c r="J510" i="3" s="1"/>
  <c r="J113" i="3" s="1"/>
  <c r="BK639" i="3"/>
  <c r="J639" i="3" s="1"/>
  <c r="J116" i="3" s="1"/>
  <c r="P125" i="4"/>
  <c r="P122" i="5"/>
  <c r="P165" i="5"/>
  <c r="T124" i="2"/>
  <c r="BK140" i="2"/>
  <c r="J140" i="2" s="1"/>
  <c r="J102" i="2" s="1"/>
  <c r="BK167" i="3"/>
  <c r="J167" i="3" s="1"/>
  <c r="J99" i="3" s="1"/>
  <c r="BK188" i="3"/>
  <c r="J188" i="3" s="1"/>
  <c r="J101" i="3" s="1"/>
  <c r="P300" i="3"/>
  <c r="P345" i="3"/>
  <c r="P383" i="3"/>
  <c r="T427" i="3"/>
  <c r="P510" i="3"/>
  <c r="P639" i="3"/>
  <c r="BK137" i="4"/>
  <c r="J137" i="4" s="1"/>
  <c r="J100" i="4" s="1"/>
  <c r="BK122" i="5"/>
  <c r="J122" i="5" s="1"/>
  <c r="J97" i="5" s="1"/>
  <c r="R165" i="5"/>
  <c r="R128" i="2"/>
  <c r="R136" i="2"/>
  <c r="R138" i="3"/>
  <c r="R137" i="3" s="1"/>
  <c r="R183" i="3"/>
  <c r="P243" i="3"/>
  <c r="R318" i="3"/>
  <c r="P338" i="3"/>
  <c r="R369" i="3"/>
  <c r="T383" i="3"/>
  <c r="BK427" i="3"/>
  <c r="J427" i="3" s="1"/>
  <c r="J112" i="3" s="1"/>
  <c r="R510" i="3"/>
  <c r="T639" i="3"/>
  <c r="R137" i="4"/>
  <c r="R122" i="4" s="1"/>
  <c r="R121" i="4" s="1"/>
  <c r="R122" i="5"/>
  <c r="T165" i="5"/>
  <c r="BK133" i="2"/>
  <c r="J133" i="2" s="1"/>
  <c r="J100" i="2" s="1"/>
  <c r="BK631" i="3"/>
  <c r="J631" i="3" s="1"/>
  <c r="J115" i="3" s="1"/>
  <c r="BK315" i="3"/>
  <c r="J315" i="3" s="1"/>
  <c r="J104" i="3" s="1"/>
  <c r="BK123" i="4"/>
  <c r="J123" i="4" s="1"/>
  <c r="J98" i="4" s="1"/>
  <c r="BK169" i="4"/>
  <c r="J169" i="4" s="1"/>
  <c r="J101" i="4" s="1"/>
  <c r="BK192" i="5"/>
  <c r="J192" i="5" s="1"/>
  <c r="J101" i="5" s="1"/>
  <c r="J118" i="5"/>
  <c r="BE131" i="5"/>
  <c r="BE154" i="5"/>
  <c r="BE159" i="5"/>
  <c r="BE161" i="5"/>
  <c r="BE184" i="5"/>
  <c r="BE193" i="5"/>
  <c r="J89" i="5"/>
  <c r="BE128" i="5"/>
  <c r="BE135" i="5"/>
  <c r="BE142" i="5"/>
  <c r="BE146" i="5"/>
  <c r="BE160" i="5"/>
  <c r="BE164" i="5"/>
  <c r="BE166" i="5"/>
  <c r="BE173" i="5"/>
  <c r="BE177" i="5"/>
  <c r="BE180" i="5"/>
  <c r="BE188" i="5"/>
  <c r="BE189" i="5"/>
  <c r="E111" i="5"/>
  <c r="BE134" i="5"/>
  <c r="BE149" i="5"/>
  <c r="BE150" i="5"/>
  <c r="BE158" i="5"/>
  <c r="BE168" i="5"/>
  <c r="BE178" i="5"/>
  <c r="BE179" i="5"/>
  <c r="BE181" i="5"/>
  <c r="BE187" i="5"/>
  <c r="F92" i="5"/>
  <c r="BE132" i="5"/>
  <c r="BE137" i="5"/>
  <c r="BE138" i="5"/>
  <c r="BE139" i="5"/>
  <c r="BE140" i="5"/>
  <c r="BE143" i="5"/>
  <c r="BE144" i="5"/>
  <c r="BE148" i="5"/>
  <c r="BE162" i="5"/>
  <c r="BE190" i="5"/>
  <c r="BE123" i="5"/>
  <c r="BE125" i="5"/>
  <c r="BE129" i="5"/>
  <c r="BE141" i="5"/>
  <c r="BE182" i="5"/>
  <c r="BE183" i="5"/>
  <c r="BE185" i="5"/>
  <c r="BE191" i="5"/>
  <c r="BE126" i="5"/>
  <c r="BE127" i="5"/>
  <c r="BE151" i="5"/>
  <c r="BE152" i="5"/>
  <c r="BE153" i="5"/>
  <c r="BE156" i="5"/>
  <c r="BE167" i="5"/>
  <c r="BE169" i="5"/>
  <c r="BE171" i="5"/>
  <c r="BE175" i="5"/>
  <c r="BE176" i="5"/>
  <c r="BE124" i="5"/>
  <c r="BE133" i="5"/>
  <c r="BE136" i="5"/>
  <c r="BE145" i="5"/>
  <c r="BE147" i="5"/>
  <c r="BE155" i="5"/>
  <c r="BE163" i="5"/>
  <c r="BE170" i="5"/>
  <c r="BE172" i="5"/>
  <c r="BE174" i="5"/>
  <c r="BE186" i="5"/>
  <c r="E85" i="4"/>
  <c r="J115" i="4"/>
  <c r="BE127" i="4"/>
  <c r="BE131" i="4"/>
  <c r="BE133" i="4"/>
  <c r="BE139" i="4"/>
  <c r="BE167" i="4"/>
  <c r="J92" i="4"/>
  <c r="BE128" i="4"/>
  <c r="BE130" i="4"/>
  <c r="BE132" i="4"/>
  <c r="BE138" i="4"/>
  <c r="BE140" i="4"/>
  <c r="BE157" i="4"/>
  <c r="BE134" i="4"/>
  <c r="BE142" i="4"/>
  <c r="BE152" i="4"/>
  <c r="BE124" i="4"/>
  <c r="BE126" i="4"/>
  <c r="BE165" i="4"/>
  <c r="BE129" i="4"/>
  <c r="BE146" i="4"/>
  <c r="BE151" i="4"/>
  <c r="BE154" i="4"/>
  <c r="BE159" i="4"/>
  <c r="BE170" i="4"/>
  <c r="F92" i="4"/>
  <c r="BE141" i="4"/>
  <c r="BE150" i="4"/>
  <c r="BE161" i="4"/>
  <c r="BE135" i="4"/>
  <c r="BE136" i="4"/>
  <c r="BE155" i="4"/>
  <c r="BE163" i="4"/>
  <c r="F92" i="3"/>
  <c r="BE139" i="3"/>
  <c r="BE171" i="3"/>
  <c r="BE180" i="3"/>
  <c r="BE206" i="3"/>
  <c r="BE221" i="3"/>
  <c r="BE228" i="3"/>
  <c r="BE232" i="3"/>
  <c r="BE251" i="3"/>
  <c r="BE275" i="3"/>
  <c r="BE279" i="3"/>
  <c r="BE298" i="3"/>
  <c r="BE364" i="3"/>
  <c r="BE365" i="3"/>
  <c r="BE366" i="3"/>
  <c r="BE412" i="3"/>
  <c r="BE453" i="3"/>
  <c r="BE475" i="3"/>
  <c r="BE483" i="3"/>
  <c r="BE579" i="3"/>
  <c r="BE605" i="3"/>
  <c r="J92" i="3"/>
  <c r="BE174" i="3"/>
  <c r="BE239" i="3"/>
  <c r="BE244" i="3"/>
  <c r="BE292" i="3"/>
  <c r="BE305" i="3"/>
  <c r="BE319" i="3"/>
  <c r="BE367" i="3"/>
  <c r="BE376" i="3"/>
  <c r="BE434" i="3"/>
  <c r="BE463" i="3"/>
  <c r="BE494" i="3"/>
  <c r="BE500" i="3"/>
  <c r="BE622" i="3"/>
  <c r="BE627" i="3"/>
  <c r="J89" i="3"/>
  <c r="BE142" i="3"/>
  <c r="BE165" i="3"/>
  <c r="BE200" i="3"/>
  <c r="BE212" i="3"/>
  <c r="BE310" i="3"/>
  <c r="BE324" i="3"/>
  <c r="BE327" i="3"/>
  <c r="BE332" i="3"/>
  <c r="BE344" i="3"/>
  <c r="BE346" i="3"/>
  <c r="BE359" i="3"/>
  <c r="BE391" i="3"/>
  <c r="BE422" i="3"/>
  <c r="BE426" i="3"/>
  <c r="BE522" i="3"/>
  <c r="BE543" i="3"/>
  <c r="BE551" i="3"/>
  <c r="BE574" i="3"/>
  <c r="BE146" i="3"/>
  <c r="BE149" i="3"/>
  <c r="BE215" i="3"/>
  <c r="BE224" i="3"/>
  <c r="BE294" i="3"/>
  <c r="BE296" i="3"/>
  <c r="BE311" i="3"/>
  <c r="BE312" i="3"/>
  <c r="BE337" i="3"/>
  <c r="BE368" i="3"/>
  <c r="BE372" i="3"/>
  <c r="BE387" i="3"/>
  <c r="BE417" i="3"/>
  <c r="BE493" i="3"/>
  <c r="BE532" i="3"/>
  <c r="BE596" i="3"/>
  <c r="BE601" i="3"/>
  <c r="BE152" i="3"/>
  <c r="BE157" i="3"/>
  <c r="BE235" i="3"/>
  <c r="BE260" i="3"/>
  <c r="BE265" i="3"/>
  <c r="BE283" i="3"/>
  <c r="BE290" i="3"/>
  <c r="BE302" i="3"/>
  <c r="BE339" i="3"/>
  <c r="BE342" i="3"/>
  <c r="BE350" i="3"/>
  <c r="BE396" i="3"/>
  <c r="BE401" i="3"/>
  <c r="BE406" i="3"/>
  <c r="BE458" i="3"/>
  <c r="BE468" i="3"/>
  <c r="BE492" i="3"/>
  <c r="BE527" i="3"/>
  <c r="BE540" i="3"/>
  <c r="BE569" i="3"/>
  <c r="BE592" i="3"/>
  <c r="BE618" i="3"/>
  <c r="E126" i="3"/>
  <c r="BE177" i="3"/>
  <c r="BE184" i="3"/>
  <c r="BE209" i="3"/>
  <c r="BE218" i="3"/>
  <c r="BE264" i="3"/>
  <c r="BE291" i="3"/>
  <c r="BE293" i="3"/>
  <c r="BE314" i="3"/>
  <c r="BE374" i="3"/>
  <c r="BE382" i="3"/>
  <c r="BE384" i="3"/>
  <c r="BE441" i="3"/>
  <c r="BE448" i="3"/>
  <c r="BE583" i="3"/>
  <c r="BE587" i="3"/>
  <c r="BE610" i="3"/>
  <c r="BE614" i="3"/>
  <c r="BE648" i="3"/>
  <c r="BE193" i="3"/>
  <c r="BE196" i="3"/>
  <c r="BE248" i="3"/>
  <c r="BE254" i="3"/>
  <c r="BE269" i="3"/>
  <c r="BE272" i="3"/>
  <c r="BE289" i="3"/>
  <c r="BE306" i="3"/>
  <c r="BE313" i="3"/>
  <c r="BE335" i="3"/>
  <c r="BE354" i="3"/>
  <c r="BE378" i="3"/>
  <c r="BE428" i="3"/>
  <c r="BE431" i="3"/>
  <c r="BE480" i="3"/>
  <c r="BE486" i="3"/>
  <c r="BE504" i="3"/>
  <c r="BE511" i="3"/>
  <c r="BE517" i="3"/>
  <c r="BE554" i="3"/>
  <c r="BE556" i="3"/>
  <c r="BE562" i="3"/>
  <c r="BE630" i="3"/>
  <c r="BE160" i="3"/>
  <c r="BE168" i="3"/>
  <c r="BE185" i="3"/>
  <c r="BE189" i="3"/>
  <c r="BE227" i="3"/>
  <c r="BE261" i="3"/>
  <c r="BE266" i="3"/>
  <c r="BE286" i="3"/>
  <c r="BE295" i="3"/>
  <c r="BE301" i="3"/>
  <c r="BE309" i="3"/>
  <c r="BE316" i="3"/>
  <c r="BE322" i="3"/>
  <c r="BE329" i="3"/>
  <c r="BE363" i="3"/>
  <c r="BE370" i="3"/>
  <c r="BE509" i="3"/>
  <c r="BE534" i="3"/>
  <c r="BE538" i="3"/>
  <c r="BE565" i="3"/>
  <c r="BE571" i="3"/>
  <c r="BE632" i="3"/>
  <c r="BE640" i="3"/>
  <c r="BE644" i="3"/>
  <c r="J92" i="2"/>
  <c r="F119" i="2"/>
  <c r="BE138" i="2"/>
  <c r="BE126" i="2"/>
  <c r="E85" i="2"/>
  <c r="J116" i="2"/>
  <c r="BE129" i="2"/>
  <c r="BE131" i="2"/>
  <c r="BE137" i="2"/>
  <c r="BE141" i="2"/>
  <c r="BE143" i="2"/>
  <c r="BE125" i="2"/>
  <c r="BE134" i="2"/>
  <c r="BE145" i="2"/>
  <c r="F34" i="3"/>
  <c r="BA96" i="1" s="1"/>
  <c r="F36" i="2"/>
  <c r="BC95" i="1" s="1"/>
  <c r="F36" i="3"/>
  <c r="BC96" i="1" s="1"/>
  <c r="J34" i="2"/>
  <c r="AW95" i="1" s="1"/>
  <c r="F35" i="4"/>
  <c r="BB97" i="1" s="1"/>
  <c r="F34" i="5"/>
  <c r="BA98" i="1" s="1"/>
  <c r="F35" i="5"/>
  <c r="BB98" i="1" s="1"/>
  <c r="F34" i="2"/>
  <c r="BA95" i="1" s="1"/>
  <c r="F34" i="4"/>
  <c r="BA97" i="1" s="1"/>
  <c r="F37" i="4"/>
  <c r="BD97" i="1" s="1"/>
  <c r="J34" i="5"/>
  <c r="AW98" i="1" s="1"/>
  <c r="F37" i="5"/>
  <c r="BD98" i="1" s="1"/>
  <c r="F35" i="3"/>
  <c r="BB96" i="1" s="1"/>
  <c r="F35" i="2"/>
  <c r="BB95" i="1" s="1"/>
  <c r="F37" i="3"/>
  <c r="BD96" i="1" s="1"/>
  <c r="F37" i="2"/>
  <c r="BD95" i="1" s="1"/>
  <c r="F36" i="4"/>
  <c r="BC97" i="1" s="1"/>
  <c r="J34" i="4"/>
  <c r="AW97" i="1" s="1"/>
  <c r="F36" i="5"/>
  <c r="BC98" i="1" s="1"/>
  <c r="J34" i="3"/>
  <c r="AW96" i="1" s="1"/>
  <c r="P121" i="5" l="1"/>
  <c r="AU98" i="1"/>
  <c r="T137" i="3"/>
  <c r="T121" i="5"/>
  <c r="T317" i="3"/>
  <c r="P122" i="4"/>
  <c r="P121" i="4" s="1"/>
  <c r="AU97" i="1" s="1"/>
  <c r="R123" i="2"/>
  <c r="R122" i="2" s="1"/>
  <c r="BK317" i="3"/>
  <c r="J317" i="3" s="1"/>
  <c r="J105" i="3" s="1"/>
  <c r="R317" i="3"/>
  <c r="R136" i="3"/>
  <c r="P317" i="3"/>
  <c r="BK137" i="3"/>
  <c r="J137" i="3" s="1"/>
  <c r="J97" i="3" s="1"/>
  <c r="BK123" i="2"/>
  <c r="J123" i="2" s="1"/>
  <c r="J97" i="2" s="1"/>
  <c r="P137" i="3"/>
  <c r="P136" i="3"/>
  <c r="AU96" i="1" s="1"/>
  <c r="T122" i="4"/>
  <c r="T121" i="4"/>
  <c r="P123" i="2"/>
  <c r="P122" i="2" s="1"/>
  <c r="AU95" i="1" s="1"/>
  <c r="BK121" i="5"/>
  <c r="J121" i="5" s="1"/>
  <c r="J30" i="5" s="1"/>
  <c r="BK122" i="4"/>
  <c r="BK121" i="4" s="1"/>
  <c r="J121" i="4" s="1"/>
  <c r="J30" i="4" s="1"/>
  <c r="BB94" i="1"/>
  <c r="W31" i="1" s="1"/>
  <c r="BC94" i="1"/>
  <c r="W32" i="1" s="1"/>
  <c r="BD94" i="1"/>
  <c r="W33" i="1" s="1"/>
  <c r="BA94" i="1"/>
  <c r="AW94" i="1" s="1"/>
  <c r="AK30" i="1" s="1"/>
  <c r="F33" i="5" l="1"/>
  <c r="AG98" i="1"/>
  <c r="AG97" i="1"/>
  <c r="F33" i="4"/>
  <c r="T136" i="3"/>
  <c r="BK136" i="3"/>
  <c r="J136" i="3" s="1"/>
  <c r="J30" i="3" s="1"/>
  <c r="J96" i="4"/>
  <c r="J96" i="5"/>
  <c r="BK122" i="2"/>
  <c r="J122" i="2" s="1"/>
  <c r="J30" i="2" s="1"/>
  <c r="J122" i="4"/>
  <c r="J97" i="4" s="1"/>
  <c r="AU94" i="1"/>
  <c r="AY94" i="1"/>
  <c r="W30" i="1"/>
  <c r="AX94" i="1"/>
  <c r="J33" i="5" l="1"/>
  <c r="AZ98" i="1"/>
  <c r="J33" i="4"/>
  <c r="AZ97" i="1"/>
  <c r="F33" i="3"/>
  <c r="AG96" i="1"/>
  <c r="AG94" i="1" s="1"/>
  <c r="AK26" i="1" s="1"/>
  <c r="F33" i="2"/>
  <c r="AG95" i="1"/>
  <c r="J96" i="2"/>
  <c r="J96" i="3"/>
  <c r="W29" i="1" l="1"/>
  <c r="AK29" i="1" s="1"/>
  <c r="AK35" i="1" s="1"/>
  <c r="AV98" i="1"/>
  <c r="AT98" i="1" s="1"/>
  <c r="J39" i="5"/>
  <c r="AN98" i="1" s="1"/>
  <c r="AV97" i="1"/>
  <c r="AT97" i="1" s="1"/>
  <c r="J39" i="4"/>
  <c r="AN97" i="1" s="1"/>
  <c r="J33" i="3"/>
  <c r="AZ96" i="1"/>
  <c r="J33" i="2"/>
  <c r="AZ95" i="1"/>
  <c r="AZ94" i="1" l="1"/>
  <c r="AV94" i="1" s="1"/>
  <c r="AT94" i="1" s="1"/>
  <c r="AV96" i="1"/>
  <c r="AT96" i="1" s="1"/>
  <c r="J39" i="3"/>
  <c r="AN96" i="1" s="1"/>
  <c r="AV95" i="1"/>
  <c r="AT95" i="1" s="1"/>
  <c r="J39" i="2"/>
  <c r="AN95" i="1" s="1"/>
  <c r="AN94" i="1" l="1"/>
</calcChain>
</file>

<file path=xl/sharedStrings.xml><?xml version="1.0" encoding="utf-8"?>
<sst xmlns="http://schemas.openxmlformats.org/spreadsheetml/2006/main" count="8065" uniqueCount="1290">
  <si>
    <t>Export Komplet</t>
  </si>
  <si>
    <t/>
  </si>
  <si>
    <t>2.0</t>
  </si>
  <si>
    <t>False</t>
  </si>
  <si>
    <t>{400e7bf0-ae20-4d0b-90a8-7ed0d6c2a764}</t>
  </si>
  <si>
    <t>&gt;&gt;  skryté sloupce  &lt;&lt;</t>
  </si>
  <si>
    <t>0,01</t>
  </si>
  <si>
    <t>21</t>
  </si>
  <si>
    <t>12</t>
  </si>
  <si>
    <t>REKAPITULACE STAVBY</t>
  </si>
  <si>
    <t>v ---  níže se nacházejí doplnkové a pomocné údaje k sestavám  --- v</t>
  </si>
  <si>
    <t>0,001</t>
  </si>
  <si>
    <t>Kód:</t>
  </si>
  <si>
    <t>20250325</t>
  </si>
  <si>
    <t>Stavba:</t>
  </si>
  <si>
    <t>ZŠ Hanspaulka - rekonstrukce tělocvičny</t>
  </si>
  <si>
    <t>KSO:</t>
  </si>
  <si>
    <t>CC-CZ:</t>
  </si>
  <si>
    <t>Místo:</t>
  </si>
  <si>
    <t>Sušická č.p. 1000, 169 00 Praha 6</t>
  </si>
  <si>
    <t>Datum:</t>
  </si>
  <si>
    <t>25. 3. 2025</t>
  </si>
  <si>
    <t>Zadavatel:</t>
  </si>
  <si>
    <t>IČ:</t>
  </si>
  <si>
    <t>000 63 703</t>
  </si>
  <si>
    <t>MČ PRAHA 6, Čs armády 601/23, 16052 Praha 6</t>
  </si>
  <si>
    <t>DIČ:</t>
  </si>
  <si>
    <t>CZ00063703</t>
  </si>
  <si>
    <t>Zhotovitel:</t>
  </si>
  <si>
    <t xml:space="preserve"> </t>
  </si>
  <si>
    <t>Projektant:</t>
  </si>
  <si>
    <t>039 85 610</t>
  </si>
  <si>
    <t>A6 atelier s.r.o., Patočkova 978/20, 16900 Praha 6</t>
  </si>
  <si>
    <t>CZ03985610</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</si>
  <si>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</si>
  <si>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</si>
  <si>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</si>
  <si>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</si>
  <si>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</si>
  <si>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</si>
  <si>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</si>
  <si>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</si>
  <si>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</si>
  <si>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</si>
  <si>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</si>
  <si>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</si>
  <si>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</si>
  <si>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</si>
  <si>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</si>
  <si>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</si>
  <si>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</si>
  <si>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</si>
  <si>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</si>
  <si>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</si>
  <si>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</si>
  <si>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</si>
  <si>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</si>
  <si>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</si>
  <si>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</si>
  <si>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</si>
  <si>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</si>
  <si>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</si>
  <si>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</si>
  <si>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</si>
  <si>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</si>
  <si>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</si>
  <si>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</si>
  <si>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</si>
  <si>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</si>
  <si>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</si>
  <si>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</si>
  <si>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</si>
  <si>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</si>
  <si>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</si>
  <si>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</si>
  <si>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</si>
  <si>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</si>
  <si>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</si>
  <si>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</si>
  <si>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</si>
  <si>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</si>
  <si>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</si>
  <si>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00</t>
  </si>
  <si>
    <t>Vedlejší Rozpočtové Náklady ( VRN )</t>
  </si>
  <si>
    <t>STA</t>
  </si>
  <si>
    <t>1</t>
  </si>
  <si>
    <t>{59a26552-b4b1-46bc-bc1e-142191769ee9}</t>
  </si>
  <si>
    <t>2</t>
  </si>
  <si>
    <t>01</t>
  </si>
  <si>
    <t>Stavební část</t>
  </si>
  <si>
    <t>{132b3961-7c0b-4868-9c3e-3319f8bad874}</t>
  </si>
  <si>
    <t>02</t>
  </si>
  <si>
    <t>Vybavení a cvičební pomůcky</t>
  </si>
  <si>
    <t>{e70e6fbf-7fca-438c-a624-c28eb43aabb7}</t>
  </si>
  <si>
    <t>03</t>
  </si>
  <si>
    <t>Elektroinstalace</t>
  </si>
  <si>
    <t>{8b10c193-874e-4522-933d-56709f19c584}</t>
  </si>
  <si>
    <t>KRYCÍ LIST SOUPISU PRACÍ</t>
  </si>
  <si>
    <t>Objekt:</t>
  </si>
  <si>
    <t>00 - Vedlejší Rozpočtové Náklady ( VRN )</t>
  </si>
  <si>
    <t>REKAPITULACE ČLENĚNÍ SOUPISU PRACÍ</t>
  </si>
  <si>
    <t>Kód dílu - Popis</t>
  </si>
  <si>
    <t>Cena celkem [CZK]</t>
  </si>
  <si>
    <t>Náklady ze soupisu prací</t>
  </si>
  <si>
    <t>-1</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</si>
  <si>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</si>
  <si>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</si>
  <si>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</si>
  <si>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</si>
  <si>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</si>
  <si>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</si>
  <si>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</si>
  <si>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</si>
  <si>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</si>
  <si>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</si>
  <si>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</si>
  <si>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</si>
  <si>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</si>
  <si>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</si>
  <si>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</si>
  <si>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</si>
  <si>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</si>
  <si>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</si>
  <si>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</si>
  <si>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</si>
  <si>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</si>
  <si>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ROZPOCET</t>
  </si>
  <si>
    <t>VRN1</t>
  </si>
  <si>
    <t>Průzkumné, geodetické a projektové práce</t>
  </si>
  <si>
    <t>K</t>
  </si>
  <si>
    <t>013254000</t>
  </si>
  <si>
    <t>Dokumentace skutečného provedení stavby</t>
  </si>
  <si>
    <t>kpl</t>
  </si>
  <si>
    <t>1024</t>
  </si>
  <si>
    <t>-1268090407</t>
  </si>
  <si>
    <t>013254001</t>
  </si>
  <si>
    <t>Dílenská dokumentace</t>
  </si>
  <si>
    <t>1373920005</t>
  </si>
  <si>
    <t>P</t>
  </si>
  <si>
    <t>VRN3</t>
  </si>
  <si>
    <t>Zařízení staveniště</t>
  </si>
  <si>
    <t>5</t>
  </si>
  <si>
    <t>3</t>
  </si>
  <si>
    <t>030001000</t>
  </si>
  <si>
    <t>4</t>
  </si>
  <si>
    <t>-1472885557</t>
  </si>
  <si>
    <t>031303000</t>
  </si>
  <si>
    <t>-1140960053</t>
  </si>
  <si>
    <t>VRN4</t>
  </si>
  <si>
    <t>Inženýrská činnost</t>
  </si>
  <si>
    <t>043002000</t>
  </si>
  <si>
    <t>666305202</t>
  </si>
  <si>
    <t>VRN6</t>
  </si>
  <si>
    <t>Územní vlivy</t>
  </si>
  <si>
    <t>6</t>
  </si>
  <si>
    <t>062002000</t>
  </si>
  <si>
    <t>Ztížené dopravní podmínky</t>
  </si>
  <si>
    <t>1135569452</t>
  </si>
  <si>
    <t>7</t>
  </si>
  <si>
    <t>065002000</t>
  </si>
  <si>
    <t>Mimostaveništní doprava materiálů</t>
  </si>
  <si>
    <t>1008409944</t>
  </si>
  <si>
    <t>VRN9</t>
  </si>
  <si>
    <t xml:space="preserve"> Ostatní náklady</t>
  </si>
  <si>
    <t>8</t>
  </si>
  <si>
    <t>09000100014</t>
  </si>
  <si>
    <t>Ostatní náklady související s provozem</t>
  </si>
  <si>
    <t>1031019192</t>
  </si>
  <si>
    <t>9</t>
  </si>
  <si>
    <t>09000100112</t>
  </si>
  <si>
    <t xml:space="preserve">Průběžný úklid </t>
  </si>
  <si>
    <t>-1795784331</t>
  </si>
  <si>
    <t>10</t>
  </si>
  <si>
    <t>0900010012</t>
  </si>
  <si>
    <t>Generální finální úklid</t>
  </si>
  <si>
    <t>1974706615</t>
  </si>
  <si>
    <t>01 - Stavební část</t>
  </si>
  <si>
    <t>HSV - Práce a dodávky HSV</t>
  </si>
  <si>
    <t xml:space="preserve">    1 - Zemní práce</t>
  </si>
  <si>
    <t xml:space="preserve">    2 - Zakládání</t>
  </si>
  <si>
    <t xml:space="preserve">    3 - Svislé a kompletní konstrukce</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</si>
  <si>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</si>
  <si>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</si>
  <si>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</si>
  <si>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</si>
  <si>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</si>
  <si>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711 - Izolace proti vodě, vlhkosti a plynům</t>
  </si>
  <si>
    <t xml:space="preserve">    713 - Izolace tepelné</t>
  </si>
  <si>
    <t xml:space="preserve">    735 - Ústřední vytápění - otopná tělesa</t>
  </si>
  <si>
    <t xml:space="preserve">    761 - Konstrukce prosvětlovací</t>
  </si>
  <si>
    <t xml:space="preserve">    762 - Konstrukce tesařské</t>
  </si>
  <si>
    <t xml:space="preserve">    763 - Konstrukce suché výstavby</t>
  </si>
  <si>
    <t xml:space="preserve">    766 - Konstrukce truhlářské</t>
  </si>
  <si>
    <t xml:space="preserve">    767 - Konstrukce zámečnické</t>
  </si>
  <si>
    <t xml:space="preserve">    776 - Podlahy povlakové</t>
  </si>
  <si>
    <t xml:space="preserve">    783 - Dokončovací práce - nátěry</t>
  </si>
  <si>
    <t xml:space="preserve">    784 - Dokončovací práce - malby a tapety</t>
  </si>
  <si>
    <t>HSV</t>
  </si>
  <si>
    <t>Práce a dodávky HSV</t>
  </si>
  <si>
    <t>Zemní práce</t>
  </si>
  <si>
    <t>122211101</t>
  </si>
  <si>
    <t>Odkopávky a prokopávky v hornině třídy těžitelnosti I, skupiny 3 ručně</t>
  </si>
  <si>
    <t>m3</t>
  </si>
  <si>
    <t>240615993</t>
  </si>
  <si>
    <t>VV</t>
  </si>
  <si>
    <t>"odkop pro vytvoření nového základu"2,8*0,25</t>
  </si>
  <si>
    <t>Součet</t>
  </si>
  <si>
    <t>174111101</t>
  </si>
  <si>
    <t>Zásyp jam, šachet rýh nebo kolem objektů sypaninou se zhutněním ručně</t>
  </si>
  <si>
    <t>1342963489</t>
  </si>
  <si>
    <t>"nový základ"-(2,8*0,5*0,3+0,1*0,4*2,8)</t>
  </si>
  <si>
    <t>167111101</t>
  </si>
  <si>
    <t>Nakládání výkopku z hornin třídy těžitelnosti I skupiny 1 až 3 ručně</t>
  </si>
  <si>
    <t>31218054</t>
  </si>
  <si>
    <t>"přebytečný výkopek"0,168</t>
  </si>
  <si>
    <t>162211311</t>
  </si>
  <si>
    <t>Vodorovné přemístění výkopku z horniny třídy těžitelnosti I skupiny 1 až 3 stavebním kolečkem do 10 m</t>
  </si>
  <si>
    <t>-1415801328</t>
  </si>
  <si>
    <t>162211319</t>
  </si>
  <si>
    <t>Příplatek k vodorovnému přemístění výkopku z horniny třídy těžitelnosti I skupiny 1 až 3 stavebním kolečkem za každých dalších 10 m</t>
  </si>
  <si>
    <t>1318991705</t>
  </si>
  <si>
    <t>Poznámka k položce:_x000D_
celková vzdálenost uvažována 100m</t>
  </si>
  <si>
    <t>0,168*9 'Přepočtené koeficientem množství</t>
  </si>
  <si>
    <t>162751117</t>
  </si>
  <si>
    <t>Vodorovné přemístění přes 9 000 do 10000 m výkopku/sypaniny z horniny třídy těžitelnosti I skupiny 1 až 3</t>
  </si>
  <si>
    <t>-431195633</t>
  </si>
  <si>
    <t>162751119</t>
  </si>
  <si>
    <t>Příplatek k vodorovnému přemístění výkopku/sypaniny z horniny třídy těžitelnosti I skupiny 1 až 3 ZKD 1000 m přes 10000 m</t>
  </si>
  <si>
    <t>1410522155</t>
  </si>
  <si>
    <t>Poznámka k položce:_x000D_
celková vzdálenost uvažována stavba-skládka-stavba =40 km</t>
  </si>
  <si>
    <t>0,168*30 'Přepočtené koeficientem množství</t>
  </si>
  <si>
    <t>171201221</t>
  </si>
  <si>
    <t>Poplatek za uložení na skládce (skládkovné) zeminy a kamení kód odpadu 17 05 04</t>
  </si>
  <si>
    <t>t</t>
  </si>
  <si>
    <t>1453604106</t>
  </si>
  <si>
    <t>0,168*1,85 'Přepočtené koeficientem množství</t>
  </si>
  <si>
    <t>Zakládání</t>
  </si>
  <si>
    <t>273321411</t>
  </si>
  <si>
    <t>Základové desky ze ŽB bez zvýšených nároků na prostředí tř. C 20/25</t>
  </si>
  <si>
    <t>-2078994596</t>
  </si>
  <si>
    <t>"zázemí (sklad nářadí+kabinet)"(26,13+19,95)*0,1</t>
  </si>
  <si>
    <t>274313611</t>
  </si>
  <si>
    <t>Základové pasy z betonu tř. C 16/20</t>
  </si>
  <si>
    <t>-1711357828</t>
  </si>
  <si>
    <t>"nový základ"0,1*0,4*2,8</t>
  </si>
  <si>
    <t>11</t>
  </si>
  <si>
    <t>279113144</t>
  </si>
  <si>
    <t>Základová zeď tl přes 250 do 300 mm z tvárnic ztraceného bednění včetně výplně z betonu tř. C 20/25</t>
  </si>
  <si>
    <t>m2</t>
  </si>
  <si>
    <t>999450065</t>
  </si>
  <si>
    <t>"nový základ"2,8*0,5</t>
  </si>
  <si>
    <t>279361821</t>
  </si>
  <si>
    <t>Výztuž základových zdí nosných betonářskou ocelí 10 505</t>
  </si>
  <si>
    <t>-1132094583</t>
  </si>
  <si>
    <t>" pro základy výztuž R16-18 mb /m2 tvárnic"(18*1,58*2,8*0,5)/1000</t>
  </si>
  <si>
    <t>13</t>
  </si>
  <si>
    <t>279362021</t>
  </si>
  <si>
    <t>Výztuž základových zdí nosných svařovanými sítěmi Kari</t>
  </si>
  <si>
    <t>-1535884446</t>
  </si>
  <si>
    <t>"zázemí (sklad nářadí+kabinet) Kari8/100/100"((26,13+19,95)*7,9*1,35)/1000</t>
  </si>
  <si>
    <t>Svislé a kompletní konstrukce</t>
  </si>
  <si>
    <t>14</t>
  </si>
  <si>
    <t>317141442</t>
  </si>
  <si>
    <t>Překlad plochý z pórobetonu š 150 mm dl přes 1200 do 1300 mm</t>
  </si>
  <si>
    <t>kus</t>
  </si>
  <si>
    <t>-775073987</t>
  </si>
  <si>
    <t>15</t>
  </si>
  <si>
    <t>342272245</t>
  </si>
  <si>
    <t>Příčka z pórobetonových hladkých tvárnic na tenkovrstvou maltu tl 150 mm</t>
  </si>
  <si>
    <t>1158384952</t>
  </si>
  <si>
    <t>"nová příčka"4*2,73</t>
  </si>
  <si>
    <t>Úpravy povrchů, podlahy a osazování výplní</t>
  </si>
  <si>
    <t>16</t>
  </si>
  <si>
    <t>611325412</t>
  </si>
  <si>
    <t>Oprava vnitřní vápenocementové hladké omítky tl do 20 mm stropů v rozsahu plochy přes 10 do 30 %</t>
  </si>
  <si>
    <t>1242215997</t>
  </si>
  <si>
    <t>oprava a zajištění stávajicího stropu</t>
  </si>
  <si>
    <t>"strop tělocvična"203,3</t>
  </si>
  <si>
    <t>17</t>
  </si>
  <si>
    <t>611325417</t>
  </si>
  <si>
    <t>Oprava vnitřní vápenocementové hladké omítky tl do 20 mm stropů v rozsahu plochy přes 10 do 30 % s celoplošným přeštukováním tl do 3 mm</t>
  </si>
  <si>
    <t>46595025</t>
  </si>
  <si>
    <t>"stropy v zázemí"26,13+19,95</t>
  </si>
  <si>
    <t>18</t>
  </si>
  <si>
    <t>612321141</t>
  </si>
  <si>
    <t>Vápenocementová omítka štuková dvouvrstvá vnitřních stěn nanášená ručně</t>
  </si>
  <si>
    <t>-1563835235</t>
  </si>
  <si>
    <t>"stěny v zázemí nad sanační omítky"41*3,9+2*2,73*3,9</t>
  </si>
  <si>
    <t>"odečtení ploch sanační omítky"-(9,92*2)</t>
  </si>
  <si>
    <t>19</t>
  </si>
  <si>
    <t>612321191</t>
  </si>
  <si>
    <t>Příplatek k vápenocementové omítce vnitřních stěn za každých dalších 5 mm tloušťky ručně</t>
  </si>
  <si>
    <t>1072344071</t>
  </si>
  <si>
    <t>Poznámka k položce:_x000D_
celková tl počítána 30 mm</t>
  </si>
  <si>
    <t>161,354*4 'Přepočtené koeficientem množství</t>
  </si>
  <si>
    <t>20</t>
  </si>
  <si>
    <t>612325417</t>
  </si>
  <si>
    <t>Oprava vnitřní vápenocementové hladké omítky tl do 20 mm stěn v rozsahu plochy přes 10 do 30 % s celoplošným přeštukováním tl do 3 mm</t>
  </si>
  <si>
    <t>764629853</t>
  </si>
  <si>
    <t>"stěny tělocvična"65,24*5,64</t>
  </si>
  <si>
    <t>612324111</t>
  </si>
  <si>
    <t>Sanační omítka podkladní vnitřních stěn nanášená ručně</t>
  </si>
  <si>
    <t>-2059418173</t>
  </si>
  <si>
    <t>"stěny v zázemí"9,92*2</t>
  </si>
  <si>
    <t>22</t>
  </si>
  <si>
    <t>612325131</t>
  </si>
  <si>
    <t>Omítka sanační jádrová vnitřních stěn nanášená ručně</t>
  </si>
  <si>
    <t>-1050043004</t>
  </si>
  <si>
    <t>23</t>
  </si>
  <si>
    <t>612324191</t>
  </si>
  <si>
    <t>Příplatek k sanační podkladní omítce vnitřních stěn za každých dalších 5 mm tloušťky přes 10 mm ručně</t>
  </si>
  <si>
    <t>-831323556</t>
  </si>
  <si>
    <t>24</t>
  </si>
  <si>
    <t>612328131</t>
  </si>
  <si>
    <t>Sanační štuk vnitřních stěn tloušťky do 3 mm</t>
  </si>
  <si>
    <t>587172847</t>
  </si>
  <si>
    <t>25</t>
  </si>
  <si>
    <t>631311115</t>
  </si>
  <si>
    <t>Mazanina tl přes 50 do 80 mm z betonu prostého bez zvýšených nároků na prostředí tř. C 20/25</t>
  </si>
  <si>
    <t>91810903</t>
  </si>
  <si>
    <t>"zázemí (sklad nářadí+kabinet) "(26,13+19,95)*0,06</t>
  </si>
  <si>
    <t>26</t>
  </si>
  <si>
    <t>631311125</t>
  </si>
  <si>
    <t>Mazanina tl přes 80 do 120 mm z betonu prostého bez zvýšených nároků na prostředí tř. C 20/25</t>
  </si>
  <si>
    <t>1421983726</t>
  </si>
  <si>
    <t>"zpětné začištění podlahy "0,8*2,8*0,1</t>
  </si>
  <si>
    <t>27</t>
  </si>
  <si>
    <t>631319012</t>
  </si>
  <si>
    <t>Příplatek k mazanině tl přes 80 do 120 mm za přehlazení povrchu</t>
  </si>
  <si>
    <t>1080062343</t>
  </si>
  <si>
    <t>28</t>
  </si>
  <si>
    <t>579291R</t>
  </si>
  <si>
    <t>Lajnování sportovní vinylové podlahy vnitřních prostor PU lakem - různé barevnosti</t>
  </si>
  <si>
    <t>1866527577</t>
  </si>
  <si>
    <t>29</t>
  </si>
  <si>
    <t>631362021</t>
  </si>
  <si>
    <t>Výztuž mazanin svařovanými sítěmi Kari</t>
  </si>
  <si>
    <t>-1865428327</t>
  </si>
  <si>
    <t>"zázemí (sklad nářadí+kabinet) Kari6/100/100"((26,13+19,95)*4,44*1,35)/1000</t>
  </si>
  <si>
    <t>30</t>
  </si>
  <si>
    <t>632481213</t>
  </si>
  <si>
    <t>Separační vrstva z PE fólie</t>
  </si>
  <si>
    <t>1124909083</t>
  </si>
  <si>
    <t>na tepelnou izolaci</t>
  </si>
  <si>
    <t>"zázemí (sklad nářadí+kabinet)"(26,13+19,95)</t>
  </si>
  <si>
    <t>31</t>
  </si>
  <si>
    <t>632481215</t>
  </si>
  <si>
    <t>Separační vrstva z geotextilie</t>
  </si>
  <si>
    <t>312886578</t>
  </si>
  <si>
    <t>pod tepelnou izolace</t>
  </si>
  <si>
    <t>Ostatní konstrukce a práce, bourání</t>
  </si>
  <si>
    <t>32</t>
  </si>
  <si>
    <t>943211111</t>
  </si>
  <si>
    <t>Montáž lešení prostorového rámového lehkého s podlahami zatížení do 200 kg/m2 v do 10 m</t>
  </si>
  <si>
    <t>809254903</t>
  </si>
  <si>
    <t>"zázemí"(26,13+19,95)*3,9</t>
  </si>
  <si>
    <t>"tělocvična"203,3*5,64</t>
  </si>
  <si>
    <t>33</t>
  </si>
  <si>
    <t>943211211</t>
  </si>
  <si>
    <t>Příplatek k lešení prostorovému rámovému lehkému s podlahami do 200 kg/m2 v do 10 m za každý den použití</t>
  </si>
  <si>
    <t>8135377</t>
  </si>
  <si>
    <t>Poznámka k položce:_x000D_
předpoklad zapůjčení 90 dní</t>
  </si>
  <si>
    <t>1326,324*90 'Přepočtené koeficientem množství</t>
  </si>
  <si>
    <t>34</t>
  </si>
  <si>
    <t>968062455</t>
  </si>
  <si>
    <t>Vybourání dřevěných dveřních zárubní pl do 2 m2</t>
  </si>
  <si>
    <t>-451098226</t>
  </si>
  <si>
    <t>0,9*2</t>
  </si>
  <si>
    <t>35</t>
  </si>
  <si>
    <t>968062456</t>
  </si>
  <si>
    <t>Vybourání dřevěných dveřních zárubní pl přes 2 m2</t>
  </si>
  <si>
    <t>958898009</t>
  </si>
  <si>
    <t>stávajicí dveře</t>
  </si>
  <si>
    <t>1,3*2,18</t>
  </si>
  <si>
    <t>2*2,37</t>
  </si>
  <si>
    <t>2*1,25*2,23</t>
  </si>
  <si>
    <t>36</t>
  </si>
  <si>
    <t>993121111</t>
  </si>
  <si>
    <t>Dovoz a odvoz lešení prostorového lehkého do 10 km včetně naložení a složení</t>
  </si>
  <si>
    <t>182795047</t>
  </si>
  <si>
    <t>37</t>
  </si>
  <si>
    <t>993121119</t>
  </si>
  <si>
    <t>Příplatek k ceně dovozu a odvozu lešení prostorového lehkého ZKD 10 km přes 10 km</t>
  </si>
  <si>
    <t>-37251904</t>
  </si>
  <si>
    <t>Poznámka k položce:_x000D_
celková vzdálenost uvažována 40 km</t>
  </si>
  <si>
    <t>1326,324*3 'Přepočtené koeficientem množství</t>
  </si>
  <si>
    <t>38</t>
  </si>
  <si>
    <t>943211811</t>
  </si>
  <si>
    <t>Demontáž lešení prostorového rámového lehkého s podlahami zatížení do 200 kg/m2 v do 10 m</t>
  </si>
  <si>
    <t>-1995569535</t>
  </si>
  <si>
    <t>39</t>
  </si>
  <si>
    <t>949101112</t>
  </si>
  <si>
    <t>Lešení pomocné pro objekty pozemních staveb s lešeňovou podlahou v přes 1,9 do 3,5 m zatížení do 150 kg/m2</t>
  </si>
  <si>
    <t>-36155377</t>
  </si>
  <si>
    <t>40</t>
  </si>
  <si>
    <t>961055111</t>
  </si>
  <si>
    <t>Bourání základů ze ŽB</t>
  </si>
  <si>
    <t>842384639</t>
  </si>
  <si>
    <t>"zázemí (sklad nářadí+kabinet)"(26,13+19,95)*0,15</t>
  </si>
  <si>
    <t>41</t>
  </si>
  <si>
    <t>962032112</t>
  </si>
  <si>
    <t>Bourání zdiva z keramických děrovaných cihel na MVC přes 1 m3</t>
  </si>
  <si>
    <t>-799416608</t>
  </si>
  <si>
    <t>"zeď v zázemí"3,9*2,73*0,15</t>
  </si>
  <si>
    <t>42</t>
  </si>
  <si>
    <t>619R</t>
  </si>
  <si>
    <t>D+M úprava stávajicích otvorů pro osazení nových dveří</t>
  </si>
  <si>
    <t>m</t>
  </si>
  <si>
    <t>-68489209</t>
  </si>
  <si>
    <t>2*(1,3+2,18+2+2,37+1,25+2,23+1,25+2,23)</t>
  </si>
  <si>
    <t>43</t>
  </si>
  <si>
    <t>965042131</t>
  </si>
  <si>
    <t>Bourání podkladů pod dlažby nebo mazanin betonových nebo z litého asfaltu tl do 100 mm pl do 4 m2</t>
  </si>
  <si>
    <t>-1860061839</t>
  </si>
  <si>
    <t>"zázemí (sklad nářadí+kabinet)"(26,13+19,95)*0,05</t>
  </si>
  <si>
    <t>"náběhové klíny"(1,04+1,6)*0,043</t>
  </si>
  <si>
    <t>44</t>
  </si>
  <si>
    <t>978011141</t>
  </si>
  <si>
    <t>Otlučení (osekání) vnitřní vápenné nebo vápenocementové omítky stropů v rozsahu přes 10 do 30 %</t>
  </si>
  <si>
    <t>1176858479</t>
  </si>
  <si>
    <t>45</t>
  </si>
  <si>
    <t>978013141</t>
  </si>
  <si>
    <t>Otlučení (osekání) vnitřní vápenné nebo vápenocementové omítky stěn v rozsahu přes 10 do 30 %</t>
  </si>
  <si>
    <t>-1073185461</t>
  </si>
  <si>
    <t>46</t>
  </si>
  <si>
    <t>978013191</t>
  </si>
  <si>
    <t>Otlučení (osekání) vnitřní vápenné nebo vápenocementové omítky stěn v rozsahu přes 50 do 100 %</t>
  </si>
  <si>
    <t>-1500542039</t>
  </si>
  <si>
    <t>"stěny v zázemí"41*3,9</t>
  </si>
  <si>
    <t>47</t>
  </si>
  <si>
    <t>944R</t>
  </si>
  <si>
    <t>Demontáž stávajicí sítě z textilie z umělých vláken pro ochranu oken</t>
  </si>
  <si>
    <t>-29642977</t>
  </si>
  <si>
    <t>48</t>
  </si>
  <si>
    <t>944-ROS1</t>
  </si>
  <si>
    <t>Montáž nové ochranné sítě v oknech, oko 40x40 mm, tl 2 mm - bílá montáž na nské a kotevní rvky</t>
  </si>
  <si>
    <t>-691494985</t>
  </si>
  <si>
    <t>49</t>
  </si>
  <si>
    <t>M</t>
  </si>
  <si>
    <t>944-ROS2</t>
  </si>
  <si>
    <t>ochranná síť polyamyd, oko 40x40 mm, tl  2mm- bílá barva</t>
  </si>
  <si>
    <t>1045842384</t>
  </si>
  <si>
    <t>50</t>
  </si>
  <si>
    <t>944-ROS3</t>
  </si>
  <si>
    <t>Montáž kotevních prvků pro odchranou síť včetně vypnutému kotevnímu a nosnému lanku</t>
  </si>
  <si>
    <t>318994240</t>
  </si>
  <si>
    <t>51</t>
  </si>
  <si>
    <t>944-ROS4</t>
  </si>
  <si>
    <t>kotevní body a kotevní materiál</t>
  </si>
  <si>
    <t>1966011919</t>
  </si>
  <si>
    <t>52</t>
  </si>
  <si>
    <t>944-ROS5</t>
  </si>
  <si>
    <t>nosné ocelové lanko</t>
  </si>
  <si>
    <t>-568611448</t>
  </si>
  <si>
    <t>53</t>
  </si>
  <si>
    <t>944-ROS6</t>
  </si>
  <si>
    <t>napínáky pro ocelové lanko</t>
  </si>
  <si>
    <t>-1456602984</t>
  </si>
  <si>
    <t>54</t>
  </si>
  <si>
    <t>944R1</t>
  </si>
  <si>
    <t>D+M zapuštěných patic(  rozet ) pro upevnění telovýchovného vybavení</t>
  </si>
  <si>
    <t>563130664</t>
  </si>
  <si>
    <t>55</t>
  </si>
  <si>
    <t>944R2</t>
  </si>
  <si>
    <t>D+M zaslepení stávajicích ocelových patic pro upevnění tělovýchovného vybavení</t>
  </si>
  <si>
    <t>-552008444</t>
  </si>
  <si>
    <t>997</t>
  </si>
  <si>
    <t>Doprava suti a vybouraných hmot</t>
  </si>
  <si>
    <t>56</t>
  </si>
  <si>
    <t>997013212</t>
  </si>
  <si>
    <t>Vnitrostaveništní doprava suti a vybouraných hmot pro budovy v přes 6 do 9 m ručně</t>
  </si>
  <si>
    <t>-167870699</t>
  </si>
  <si>
    <t>57</t>
  </si>
  <si>
    <t>997013219</t>
  </si>
  <si>
    <t>Příplatek k vnitrostaveništní dopravě suti a vybouraných hmot za zvětšenou dopravu suti ZKD 10 m</t>
  </si>
  <si>
    <t>1006926841</t>
  </si>
  <si>
    <t>Poznámka k položce:_x000D_
celková vzdálenost počítána 100 m</t>
  </si>
  <si>
    <t>43,642*5 'Přepočtené koeficientem množství</t>
  </si>
  <si>
    <t>58</t>
  </si>
  <si>
    <t>997013501</t>
  </si>
  <si>
    <t>Odvoz suti a vybouraných hmot na skládku nebo meziskládku do 1 km se složením</t>
  </si>
  <si>
    <t>-1393737352</t>
  </si>
  <si>
    <t>59</t>
  </si>
  <si>
    <t>997013509</t>
  </si>
  <si>
    <t>Příplatek k odvozu suti a vybouraných hmot na skládku ZKD 1 km přes 1 km</t>
  </si>
  <si>
    <t>1409283975</t>
  </si>
  <si>
    <t>Poznámka k položce:_x000D_
celková vzdálenost uvažována stavba-skládka-stavba=40 km</t>
  </si>
  <si>
    <t>43,642*39 'Přepočtené koeficientem množství</t>
  </si>
  <si>
    <t>60</t>
  </si>
  <si>
    <t>997013601</t>
  </si>
  <si>
    <t>Poplatek za uložení na skládce (skládkovné) stavebního odpadu betonového kód odpadu 17 01 01</t>
  </si>
  <si>
    <t>626039165</t>
  </si>
  <si>
    <t>61</t>
  </si>
  <si>
    <t>997013602</t>
  </si>
  <si>
    <t>Poplatek za uložení na skládce (skládkovné) stavebního odpadu železobetonového kód odpadu 17 01 01</t>
  </si>
  <si>
    <t>224136350</t>
  </si>
  <si>
    <t>62</t>
  </si>
  <si>
    <t>997013609</t>
  </si>
  <si>
    <t>Poplatek za uložení na skládce (skládkovné) stavebního odpadu ze směsí nebo oddělených frakcí betonu, cihel a keramických výrobků kód odpadu 17 01 07</t>
  </si>
  <si>
    <t>-1718532383</t>
  </si>
  <si>
    <t>63</t>
  </si>
  <si>
    <t>997013631</t>
  </si>
  <si>
    <t>Poplatek za uložení na skládce (skládkovné) stavebního odpadu směsného kód odpadu 17 09 04</t>
  </si>
  <si>
    <t>1264856101</t>
  </si>
  <si>
    <t>64</t>
  </si>
  <si>
    <t>997013635</t>
  </si>
  <si>
    <t>Poplatek za uložení na skládce (skládkovné) komunálního odpadu kód odpadu 20 03 01</t>
  </si>
  <si>
    <t>98753214</t>
  </si>
  <si>
    <t>65</t>
  </si>
  <si>
    <t>997013811</t>
  </si>
  <si>
    <t>Poplatek za uložení na skládce (skládkovné) stavebního odpadu dřevěného kód odpadu 17 02 01</t>
  </si>
  <si>
    <t>-900457432</t>
  </si>
  <si>
    <t>998</t>
  </si>
  <si>
    <t>Přesun hmot</t>
  </si>
  <si>
    <t>66</t>
  </si>
  <si>
    <t>998018002</t>
  </si>
  <si>
    <t>Přesun hmot pro budovy ruční pro budovy v přes 6 do 12 m</t>
  </si>
  <si>
    <t>-531598368</t>
  </si>
  <si>
    <t>PSV</t>
  </si>
  <si>
    <t>Práce a dodávky PSV</t>
  </si>
  <si>
    <t>711</t>
  </si>
  <si>
    <t>Izolace proti vodě, vlhkosti a plynům</t>
  </si>
  <si>
    <t>67</t>
  </si>
  <si>
    <t>711111001</t>
  </si>
  <si>
    <t>Provedení izolace proti zemní vlhkosti vodorovné za studena nátěrem penetračním</t>
  </si>
  <si>
    <t>1385990583</t>
  </si>
  <si>
    <t>68</t>
  </si>
  <si>
    <t>11163150</t>
  </si>
  <si>
    <t>lak penetrační asfaltový</t>
  </si>
  <si>
    <t>-309633937</t>
  </si>
  <si>
    <t>46,08*0,0006 'Přepočtené koeficientem množství</t>
  </si>
  <si>
    <t>69</t>
  </si>
  <si>
    <t>711141559</t>
  </si>
  <si>
    <t>Provedení izolace proti zemní vlhkosti pásy přitavením vodorovné NAIP</t>
  </si>
  <si>
    <t>1655383614</t>
  </si>
  <si>
    <t>70</t>
  </si>
  <si>
    <t>62836110</t>
  </si>
  <si>
    <t>pás asfaltový natavitelný oxidovaný s vložkou z hliníkové fólie / hliníkové fólie s textilií, se spalitelnou PE folií nebo jemnozrnným minerálním posypem tl 4,0mm</t>
  </si>
  <si>
    <t>-1648453387</t>
  </si>
  <si>
    <t>46,08*1,1655 'Přepočtené koeficientem množství</t>
  </si>
  <si>
    <t>71</t>
  </si>
  <si>
    <t>711141811</t>
  </si>
  <si>
    <t>Odstranění izolace proti vodě, vlhkosti a plynům z pásů NAIP přitavených jednovrstvých z plochy vodorovné</t>
  </si>
  <si>
    <t>892233151</t>
  </si>
  <si>
    <t>72</t>
  </si>
  <si>
    <t>711191201</t>
  </si>
  <si>
    <t>Provedení izolace proti zemní vlhkosti hydroizolační stěrkou vodorovné na betonu, 2 vrstvy</t>
  </si>
  <si>
    <t>-305620354</t>
  </si>
  <si>
    <t>"zpětné napojení izolace po obvodu v patě zdí"41*1</t>
  </si>
  <si>
    <t>73</t>
  </si>
  <si>
    <t>58581005</t>
  </si>
  <si>
    <t>malta těsnící hydraulicky rychle tuhnoucí se síranovzdorným pojivem</t>
  </si>
  <si>
    <t>kg</t>
  </si>
  <si>
    <t>1281311579</t>
  </si>
  <si>
    <t>41*3,95 'Přepočtené koeficientem množství</t>
  </si>
  <si>
    <t>74</t>
  </si>
  <si>
    <t>998711122</t>
  </si>
  <si>
    <t>Přesun hmot tonážní pro izolace proti vodě, vlhkosti a plynům ruční v objektech v přes 6 do 12 m</t>
  </si>
  <si>
    <t>1528567381</t>
  </si>
  <si>
    <t>713</t>
  </si>
  <si>
    <t>Izolace tepelné</t>
  </si>
  <si>
    <t>75</t>
  </si>
  <si>
    <t>713121111</t>
  </si>
  <si>
    <t>Montáž izolace tepelné podlah volně kladenými rohožemi, pásy, dílci, deskami 1 vrstva</t>
  </si>
  <si>
    <t>-1514917965</t>
  </si>
  <si>
    <t>76</t>
  </si>
  <si>
    <t>28375909</t>
  </si>
  <si>
    <t>deska EPS 150 pro konstrukce s vysokým zatížením λ=0,035 tl 50mm</t>
  </si>
  <si>
    <t>696741615</t>
  </si>
  <si>
    <t>46,08*1,05 'Přepočtené koeficientem množství</t>
  </si>
  <si>
    <t>77</t>
  </si>
  <si>
    <t>998713122</t>
  </si>
  <si>
    <t>Přesun hmot tonážní pro izolace tepelné ruční v objektech v přes 6 do 12 m</t>
  </si>
  <si>
    <t>376030497</t>
  </si>
  <si>
    <t>735</t>
  </si>
  <si>
    <t>Ústřední vytápění - otopná tělesa</t>
  </si>
  <si>
    <t>78</t>
  </si>
  <si>
    <t>735111R</t>
  </si>
  <si>
    <t xml:space="preserve">Demontáž otopného tělesa litinového článkového </t>
  </si>
  <si>
    <t>ks</t>
  </si>
  <si>
    <t>-1835238791</t>
  </si>
  <si>
    <t>demontáž těles pro možné repasování</t>
  </si>
  <si>
    <t>79</t>
  </si>
  <si>
    <t>735111R1</t>
  </si>
  <si>
    <t>Montáž otopného tělesa litinového článkového</t>
  </si>
  <si>
    <t>5544922</t>
  </si>
  <si>
    <t>zpětná montáž repasovaných těles</t>
  </si>
  <si>
    <t>80</t>
  </si>
  <si>
    <t>735111R2</t>
  </si>
  <si>
    <t>Repasování stávajicích otopných litinových článkových těles</t>
  </si>
  <si>
    <t>-161410203</t>
  </si>
  <si>
    <t>stávajicí tělesa</t>
  </si>
  <si>
    <t>81</t>
  </si>
  <si>
    <t>735111R3</t>
  </si>
  <si>
    <t>D+M nové termoregulační hlavice včetně šroubení a veškerého příslušenství</t>
  </si>
  <si>
    <t>-371860153</t>
  </si>
  <si>
    <t>82</t>
  </si>
  <si>
    <t>pol1</t>
  </si>
  <si>
    <t>Otopná zkouška</t>
  </si>
  <si>
    <t>-120799844</t>
  </si>
  <si>
    <t>83</t>
  </si>
  <si>
    <t>pol2</t>
  </si>
  <si>
    <t>Vypuštění otopné soustavy</t>
  </si>
  <si>
    <t>-296941829</t>
  </si>
  <si>
    <t>84</t>
  </si>
  <si>
    <t>pol3</t>
  </si>
  <si>
    <t>Napuštění otopné soustavy</t>
  </si>
  <si>
    <t>-1708908636</t>
  </si>
  <si>
    <t>85</t>
  </si>
  <si>
    <t>pol4</t>
  </si>
  <si>
    <t>Provizorní zajištění soustavy</t>
  </si>
  <si>
    <t>-457899334</t>
  </si>
  <si>
    <t>86</t>
  </si>
  <si>
    <t>pol5</t>
  </si>
  <si>
    <t xml:space="preserve">Vyregulování otopné soustavy </t>
  </si>
  <si>
    <t>-1832977707</t>
  </si>
  <si>
    <t>87</t>
  </si>
  <si>
    <t>pol6</t>
  </si>
  <si>
    <t>Tlaková zkouška potrubí a těles</t>
  </si>
  <si>
    <t>-1721813824</t>
  </si>
  <si>
    <t>761</t>
  </si>
  <si>
    <t>Konstrukce prosvětlovací</t>
  </si>
  <si>
    <t>88</t>
  </si>
  <si>
    <t>761-D01</t>
  </si>
  <si>
    <t>-1647533709</t>
  </si>
  <si>
    <t>89</t>
  </si>
  <si>
    <t>761-D02</t>
  </si>
  <si>
    <t>-830128615</t>
  </si>
  <si>
    <t>90</t>
  </si>
  <si>
    <t>761-D03</t>
  </si>
  <si>
    <t>-1823421979</t>
  </si>
  <si>
    <t>91</t>
  </si>
  <si>
    <t>761-D04</t>
  </si>
  <si>
    <t>608611170</t>
  </si>
  <si>
    <t>92</t>
  </si>
  <si>
    <t>761-D5L</t>
  </si>
  <si>
    <t>996624032</t>
  </si>
  <si>
    <t>93</t>
  </si>
  <si>
    <t>998761122</t>
  </si>
  <si>
    <t>Přesun hmot tonážní pro konstrukce prosvětlovací ruční v objektech v přes 6 do 12 m</t>
  </si>
  <si>
    <t>-1293538198</t>
  </si>
  <si>
    <t>762</t>
  </si>
  <si>
    <t>Konstrukce tesařské</t>
  </si>
  <si>
    <t>94</t>
  </si>
  <si>
    <t>76236R</t>
  </si>
  <si>
    <t>Konstrukční a vyrovnávací vrstva z vodovzdorné překližky tl 25 mm šroubovaných do podkladu</t>
  </si>
  <si>
    <t>-1727506884</t>
  </si>
  <si>
    <t>"náběhové klíny"1,04+1,6</t>
  </si>
  <si>
    <t>95</t>
  </si>
  <si>
    <t>762526811</t>
  </si>
  <si>
    <t>Demontáž podlah z dřevotřísky, překližky, sololitu tloušťky do 20 mm bez polštářů</t>
  </si>
  <si>
    <t>-1592141395</t>
  </si>
  <si>
    <t>"zázemí-odstranění nášlaplné vrstvy ze sololitových desek"26,13</t>
  </si>
  <si>
    <t>763</t>
  </si>
  <si>
    <t>Konstrukce suché výstavby</t>
  </si>
  <si>
    <t>96</t>
  </si>
  <si>
    <t>763R</t>
  </si>
  <si>
    <t>Montáž akustického kazetového podhledu z kazet 1200x600 mm na zavěšenou viditelnou nosnou konstrukci</t>
  </si>
  <si>
    <t>-1814172551</t>
  </si>
  <si>
    <t>Poznámka k položce:_x000D_
položka včetně kompletní potřebné konstrukce_x000D_
včetně potřebných protinárazových příložek</t>
  </si>
  <si>
    <t>"akustický podhled"155,955</t>
  </si>
  <si>
    <t>"svislé vytažení podhledu"126,22*0,2</t>
  </si>
  <si>
    <t>97</t>
  </si>
  <si>
    <t>RMAT0001</t>
  </si>
  <si>
    <t>217191043</t>
  </si>
  <si>
    <t>"plné desky AP01"118,015</t>
  </si>
  <si>
    <t>118,015*1,05 'Přepočtené koeficientem množství</t>
  </si>
  <si>
    <t>98</t>
  </si>
  <si>
    <t>RMAT0002</t>
  </si>
  <si>
    <t>-1833496465</t>
  </si>
  <si>
    <t>"desky s otvorem pro instalaci svítidel AP02"18</t>
  </si>
  <si>
    <t>18*1,05 'Přepočtené koeficientem množství</t>
  </si>
  <si>
    <t>99</t>
  </si>
  <si>
    <t>RMAT00003</t>
  </si>
  <si>
    <t>1620919773</t>
  </si>
  <si>
    <t>"desky s atypickým rozměrem - přířezy AP03"19,94</t>
  </si>
  <si>
    <t>"desky s atypickým rozměrem - svislé přířezy "126,22*0,2</t>
  </si>
  <si>
    <t>45,184*1,05 'Přepočtené koeficientem množství</t>
  </si>
  <si>
    <t>100</t>
  </si>
  <si>
    <t>76313510R1</t>
  </si>
  <si>
    <t>Příplatek k akustickému kazetovému podhledu za přířezy a montáž mezi jednotlivé stropní trámy</t>
  </si>
  <si>
    <t>1119230755</t>
  </si>
  <si>
    <t>Poznámka k položce:_x000D_
viz PD aTZ</t>
  </si>
  <si>
    <t>101</t>
  </si>
  <si>
    <t>76313510R2</t>
  </si>
  <si>
    <t>Příplatek k akustickému kazetovému podhledu pro zazavěšenou zpevňujicí podkonstrukci ( včetně kotevního a upevňujicícho materiálu )</t>
  </si>
  <si>
    <t>1579185917</t>
  </si>
  <si>
    <t>Poznámka k položce:_x000D_
včetně potřebných protinárazových příložek_x000D_
viz PD a TZ</t>
  </si>
  <si>
    <t>102</t>
  </si>
  <si>
    <t>76313510R3</t>
  </si>
  <si>
    <t>D+M úprava a lemování podhledu okolo svítidel</t>
  </si>
  <si>
    <t>1020565540</t>
  </si>
  <si>
    <t>Poznámka k položce:_x000D_
viz PD a TZ</t>
  </si>
  <si>
    <t>103</t>
  </si>
  <si>
    <t>998763332</t>
  </si>
  <si>
    <t>Přesun hmot tonážní pro konstrukce montované z desek ruční v objektech v přes 6 do 12 m</t>
  </si>
  <si>
    <t>-419969342</t>
  </si>
  <si>
    <t>766</t>
  </si>
  <si>
    <t>Konstrukce truhlářské</t>
  </si>
  <si>
    <t>104</t>
  </si>
  <si>
    <t>766411821</t>
  </si>
  <si>
    <t>Demontáž truhlářského obložení stěn z palubek</t>
  </si>
  <si>
    <t>1531141419</t>
  </si>
  <si>
    <t>"tělocvična"65,24*1,95</t>
  </si>
  <si>
    <t>105</t>
  </si>
  <si>
    <t>766411822</t>
  </si>
  <si>
    <t>Demontáž truhlářského obložení stěn podkladových roštů</t>
  </si>
  <si>
    <t>-847455393</t>
  </si>
  <si>
    <t>106</t>
  </si>
  <si>
    <t>766414R</t>
  </si>
  <si>
    <t>Montáž dřevěnného obložení stěn sportovních ploch ( odnímatelné, pevné a perforované obložení )</t>
  </si>
  <si>
    <t>-1996130007</t>
  </si>
  <si>
    <t>Poznámka k položce:_x000D_
styl pevny, perforovaný, nebo odnímatelný_x000D_
• obkladová překližková deska kvality BFU100 BB/BC (líc/rub)  s lakovaným povrchem (perforovaná/celistvá) 15 mm_x000D_
• akustické netkané rouno_x000D_
• odpružený nosník/rošt z překližky kvality BFU100 bez elastických podložek 39x84(100 ) mm_x000D_
• spodní fixní konstrukce z roštu smrkových latí (KVH) a ocelového systémového kotvení 40x60 mm_x000D_
Perforované desky budou doplněny v oblasti roštu akustikou minerální izolací tl. 50 mm obj. hm. 30-45 kg/m3_x000D_
 Součástí dodávky je podkladní rošt, vypracování spárořezu desek (dodavatelská dokumentace) ke schválení vč. uvažovaného prořezu._x000D_
•LAK NA OBKLADY:_x000D_
Lak bezbarvý, továrně nanášený v 8 vrstvách, vytvrzovaný UV lampou._x000D_
Zdravotně nezávadný, vhodný pro sportovní zařízení._x000D_
viz PD a TZ</t>
  </si>
  <si>
    <t>"šikmé ukončení"0,18*(9,5+19+0,74+0,77+0,87+0,64)</t>
  </si>
  <si>
    <t>"odnímatelné obložení S5B"5*2,53*1,95</t>
  </si>
  <si>
    <t>"obklad s akustickou perforací S5a"0,6*(9,5+19+0,74+0,77+0,87+0,64)</t>
  </si>
  <si>
    <t>"obklad plný S5"(1,92*(9,5+19+0,74+0,77+0,87+0,64))+(1,95*19-24,668)</t>
  </si>
  <si>
    <t>107</t>
  </si>
  <si>
    <t>RMAT00001</t>
  </si>
  <si>
    <t>spojovací a kotvicí ocelový materiál</t>
  </si>
  <si>
    <t>701307393</t>
  </si>
  <si>
    <t>122,154*1,1 'Přepočtené koeficientem množství</t>
  </si>
  <si>
    <t>108</t>
  </si>
  <si>
    <t>RMAT0003</t>
  </si>
  <si>
    <t>obkladová překližková deska kvality BFU100 BB/BC (líc/rub)  s lakovaným povrchem (celistvá) 600x2450x15 mm</t>
  </si>
  <si>
    <t>-1128041434</t>
  </si>
  <si>
    <t>Poznámka k položce:_x000D_
•LAK NA OBKLADY:_x000D_
Lak bezbarvý, továrně nanášený v 8 vrstvách, vytvrzovaný UV lampou._x000D_
Zdravotně nezávadný, vhodný pro sportovní zařízení.</t>
  </si>
  <si>
    <t>72,9*1,1 'Přepočtené koeficientem množství</t>
  </si>
  <si>
    <t>109</t>
  </si>
  <si>
    <t>RMAT0003-1</t>
  </si>
  <si>
    <t>obkladová překližková deska kvality BFU100 BB/BC (líc/rub)  s lakovaným povrchem (s akustickou perforací profil 8/16 mm) 600x2450x15 mm</t>
  </si>
  <si>
    <t>969444859</t>
  </si>
  <si>
    <t>18,912*1,1 'Přepočtené koeficientem množství</t>
  </si>
  <si>
    <t>110</t>
  </si>
  <si>
    <t>RMAT0003-2</t>
  </si>
  <si>
    <t>obkladová překližková deska kvality BFU100 BB/BC (líc/rub)  s lakovaným povrchem (celistvá) 170x2450x15 mm</t>
  </si>
  <si>
    <t>-544941481</t>
  </si>
  <si>
    <t>24,668*1,1 'Přepočtené koeficientem množství</t>
  </si>
  <si>
    <t>111</t>
  </si>
  <si>
    <t>RMAT0003-3</t>
  </si>
  <si>
    <t>obkladová překližková deska kvality BFU100 BB/BC (líc/rub)  s lakovaným povrchem (celistvá) 180x2450x15 mm</t>
  </si>
  <si>
    <t>1520733373</t>
  </si>
  <si>
    <t>5,674*1,1 'Přepočtené koeficientem množství</t>
  </si>
  <si>
    <t>112</t>
  </si>
  <si>
    <t>RMAT0004</t>
  </si>
  <si>
    <t>akustické netkané rouno</t>
  </si>
  <si>
    <t>-440565912</t>
  </si>
  <si>
    <t>113</t>
  </si>
  <si>
    <t>RMAT0005</t>
  </si>
  <si>
    <t>dvojitý odpružený nosník( rošt z nosníků ) z překližky kvality BFU100 39x84 mm</t>
  </si>
  <si>
    <t>-1625680214</t>
  </si>
  <si>
    <t>114</t>
  </si>
  <si>
    <t>RMAT0005-1</t>
  </si>
  <si>
    <t>dvojitý odpružený nosník( rošt z nosníků ) z překližky kvality BFU100 39x100 mm</t>
  </si>
  <si>
    <t>496034568</t>
  </si>
  <si>
    <t>115</t>
  </si>
  <si>
    <t>RMAT0007</t>
  </si>
  <si>
    <t>akustická minerální izolace tl. 50 mm obj. hm. 30-45 kg/m3</t>
  </si>
  <si>
    <t>1478203799</t>
  </si>
  <si>
    <t>116</t>
  </si>
  <si>
    <t>RMAT0008</t>
  </si>
  <si>
    <t xml:space="preserve">KVH hranoly 60/40 mm na svislo-podkladový rošt </t>
  </si>
  <si>
    <t>-1463824108</t>
  </si>
  <si>
    <t>"šikmé ukončení"(0,18*(9,5+19+0,74+0,77+0,87+0,64))*3</t>
  </si>
  <si>
    <t>"odnímatelné obložení S5B"(5*2,53*1,95)*3</t>
  </si>
  <si>
    <t>"obklad s akustickou perforací S5a"(0,6*(9,5+19+0,74+0,77+0,87+0,64))*3</t>
  </si>
  <si>
    <t>"obklad plný S5"((1,92*(9,5+19+0,74+0,77+0,87+0,64))+(1,95*19-24,668))*3</t>
  </si>
  <si>
    <t>117</t>
  </si>
  <si>
    <t>766691812</t>
  </si>
  <si>
    <t>Demontáž parapetních desek dřevěných nebo plastových šířky přes 300 mm</t>
  </si>
  <si>
    <t>-1325277362</t>
  </si>
  <si>
    <t>118</t>
  </si>
  <si>
    <t>766691914</t>
  </si>
  <si>
    <t>Vyvěšení nebo zavěšení dřevěných křídel dveří pl do 2 m2</t>
  </si>
  <si>
    <t>1730294124</t>
  </si>
  <si>
    <t>119</t>
  </si>
  <si>
    <t>766691915</t>
  </si>
  <si>
    <t>Vyvěšení nebo zavěšení dřevěných křídel dveří pl přes 2 m2</t>
  </si>
  <si>
    <t>-1482703682</t>
  </si>
  <si>
    <t>120</t>
  </si>
  <si>
    <t>766694126</t>
  </si>
  <si>
    <t>Montáž parapetních desek dřevěných nebo plastových š přes 30 cm</t>
  </si>
  <si>
    <t>-2020500649</t>
  </si>
  <si>
    <t>nové parapety</t>
  </si>
  <si>
    <t>"hloubka 450 mm"5*2,35</t>
  </si>
  <si>
    <t>121</t>
  </si>
  <si>
    <t>606211R</t>
  </si>
  <si>
    <t>překližka vodovzdorná protiskl/hladká bříza tl 25mm</t>
  </si>
  <si>
    <t>-871575182</t>
  </si>
  <si>
    <t>"hloubka 450 mm"5*2,35*0,45</t>
  </si>
  <si>
    <t>5,288*1,1 'Přepočtené koeficientem množství</t>
  </si>
  <si>
    <t>122</t>
  </si>
  <si>
    <t>998766122</t>
  </si>
  <si>
    <t>Přesun hmot tonážní pro kce truhlářské ruční v objektech v přes 6 do 12 m</t>
  </si>
  <si>
    <t>396676476</t>
  </si>
  <si>
    <t>767</t>
  </si>
  <si>
    <t>Konstrukce zámečnické</t>
  </si>
  <si>
    <t>123</t>
  </si>
  <si>
    <t>767995116</t>
  </si>
  <si>
    <t>Montáž atypických zámečnických konstrukcí hmotnosti přes 100 do 250 kg</t>
  </si>
  <si>
    <t>-1258209495</t>
  </si>
  <si>
    <t>zámečnický prvek Z1 ( celkem 1 ks )</t>
  </si>
  <si>
    <t>"UPE 100"4*4,22*9,82</t>
  </si>
  <si>
    <t>"jekl 50 mm"2*1,7*4,16</t>
  </si>
  <si>
    <t>"plech 200x200 tl 1mm"4*0,2*0,2*8</t>
  </si>
  <si>
    <t>124</t>
  </si>
  <si>
    <t>14550246</t>
  </si>
  <si>
    <t>profil ocelový svařovaný jakost S235 průřez čtvercový 50x50x3mm</t>
  </si>
  <si>
    <t>-459998382</t>
  </si>
  <si>
    <t>"jekl 50 mm"(2*1,7*4,16)/1000</t>
  </si>
  <si>
    <t>0,014*1,05 'Přepočtené koeficientem množství</t>
  </si>
  <si>
    <t>125</t>
  </si>
  <si>
    <t>13814193</t>
  </si>
  <si>
    <t>plech hladký Pz jakost EN 10143 tl 1mm tabule</t>
  </si>
  <si>
    <t>-1833557679</t>
  </si>
  <si>
    <t>"plech 200x200 tl 1mm"(4*0,2*0,2*8)/1000</t>
  </si>
  <si>
    <t>0,001*1,05 'Přepočtené koeficientem množství</t>
  </si>
  <si>
    <t>126</t>
  </si>
  <si>
    <t>13011027</t>
  </si>
  <si>
    <t>ocel profilová jakost S235JR (11 375) průřez UPE 100</t>
  </si>
  <si>
    <t>20253684</t>
  </si>
  <si>
    <t>"UPE 100"(4*4,22*9,82)/1000</t>
  </si>
  <si>
    <t>0,166*1,05 'Přepočtené koeficientem množství</t>
  </si>
  <si>
    <t>127</t>
  </si>
  <si>
    <t>7679R1</t>
  </si>
  <si>
    <t>D+M ukotvení prvků na zeď pomocí nerezových prvků</t>
  </si>
  <si>
    <t>1360160390</t>
  </si>
  <si>
    <t>Poznámka k položce:_x000D_
kotvení pomocí chemických kotev závitových nerezových tyčí, položek a matic ( kloboukové uzavřené nerezové ) , včetně veškerých sounáležitotí pro uchycení do zdi</t>
  </si>
  <si>
    <t>128</t>
  </si>
  <si>
    <t>7679R2</t>
  </si>
  <si>
    <t>D+M povrchová úprava zámečnické konstrukce Z1 lakování komaxitem RAL 5002</t>
  </si>
  <si>
    <t>676478922</t>
  </si>
  <si>
    <t>Poznámka k položce:_x000D_
lakování komaxitem včetně potřebných sounáležitostí_x000D_
odstín RAL 5002</t>
  </si>
  <si>
    <t>"zámečnický prvek Z1"1</t>
  </si>
  <si>
    <t>129</t>
  </si>
  <si>
    <t>998767122</t>
  </si>
  <si>
    <t>Přesun hmot tonážní pro zámečnické konstrukce ruční v objektech v přes 6 do 12 m</t>
  </si>
  <si>
    <t>1558053591</t>
  </si>
  <si>
    <t>776</t>
  </si>
  <si>
    <t>Podlahy povlakové</t>
  </si>
  <si>
    <t>130</t>
  </si>
  <si>
    <t>776111116</t>
  </si>
  <si>
    <t>Odstranění zbytků lepidla z podkladu povlakových podlah broušením</t>
  </si>
  <si>
    <t>-886784114</t>
  </si>
  <si>
    <t>"zázemí (sklad nářadí+kabinet)"26,13+19,95</t>
  </si>
  <si>
    <t>131</t>
  </si>
  <si>
    <t>776111311</t>
  </si>
  <si>
    <t>Vysátí podkladu povlakových podlah</t>
  </si>
  <si>
    <t>-493897946</t>
  </si>
  <si>
    <t>před stěrkou</t>
  </si>
  <si>
    <t>po stěrce</t>
  </si>
  <si>
    <t>před opokládku hlavní sporotvní plochy</t>
  </si>
  <si>
    <t>"hl sportovní plocha"203,3</t>
  </si>
  <si>
    <t>132</t>
  </si>
  <si>
    <t>776111411</t>
  </si>
  <si>
    <t>Montáž pásky dilatační povlakových podlah</t>
  </si>
  <si>
    <t>1009593481</t>
  </si>
  <si>
    <t>"zázemí (sklad nářadí+kabinet)"41+2*2,73</t>
  </si>
  <si>
    <t>133</t>
  </si>
  <si>
    <t>28616320</t>
  </si>
  <si>
    <t>pás dilatační okrajový extrud PE samolepicí</t>
  </si>
  <si>
    <t>1951868113</t>
  </si>
  <si>
    <t>46,46*1,02 'Přepočtené koeficientem množství</t>
  </si>
  <si>
    <t>134</t>
  </si>
  <si>
    <t>776121321</t>
  </si>
  <si>
    <t>Neředěná penetrace savého podkladu povlakových podlah</t>
  </si>
  <si>
    <t>-38362581</t>
  </si>
  <si>
    <t>135</t>
  </si>
  <si>
    <t>776141124</t>
  </si>
  <si>
    <t>Stěrka podlahová nivelační pro vyrovnání podkladu povlakových podlah pevnosti 30 MPa tl přes 8 do 10 mm</t>
  </si>
  <si>
    <t>1447761390</t>
  </si>
  <si>
    <t>136</t>
  </si>
  <si>
    <t>776421312</t>
  </si>
  <si>
    <t>Montáž přechodových šroubovaných lišt</t>
  </si>
  <si>
    <t>-1539839761</t>
  </si>
  <si>
    <t>přechodové lišty do dveří a na náběhové klíny</t>
  </si>
  <si>
    <t>2*(1,3+1,8)+1,25+1,25+0,8</t>
  </si>
  <si>
    <t>137</t>
  </si>
  <si>
    <t>55343120</t>
  </si>
  <si>
    <t>profil přechodový Al vrtaný 30mm stříbro</t>
  </si>
  <si>
    <t>-2114506876</t>
  </si>
  <si>
    <t>9,5*1,02 'Přepočtené koeficientem množství</t>
  </si>
  <si>
    <t>138</t>
  </si>
  <si>
    <t>776-RZ</t>
  </si>
  <si>
    <t>Pokládka zámkových modulárních PVC dlaždic lepených celoplošně na vyrovnaný podklad</t>
  </si>
  <si>
    <t>-1843689926</t>
  </si>
  <si>
    <t>139</t>
  </si>
  <si>
    <t>776-Rmat Z</t>
  </si>
  <si>
    <t>Zámkové modulární PVC dlaždice určené pro intenzivní provoz</t>
  </si>
  <si>
    <t>1394581124</t>
  </si>
  <si>
    <t>Poznámka k položce:_x000D_
Zámkové modulární PVC dlaždice určené pro intenzivní provoz. Produkt je tvořen „puzzle“ zámkem (4), 4 mm recyklovaným podkladem s mřížkou z dvojitého skelného vlákna (3), barevnou nášlapnou vrstvou z vinylu (2), povrchovou úpravou Protecsol2 (1) nevyžadující aplikaci ochranných emulzí po celou dobu užívání. Celková tloušťka 5 mm, tloušťka nášlapné vrstvy 1 mm, třída zátěže 34/43, reakce na oheň Bfl-s1, kluznost za mokra R10, třída otěru dle EN 649–T, antibakteriální úprava Sanosol, bez obsahu těžkých kovů a ftalátů spadajících do skupiny CMR (karcinogeny, mutageny, reprotoxika dle REACH)._x000D_
viz PD a TZ</t>
  </si>
  <si>
    <t>46,08*1,1 'Přepočtené koeficientem množství</t>
  </si>
  <si>
    <t>140</t>
  </si>
  <si>
    <t>776-RZL</t>
  </si>
  <si>
    <t>D+M systém lemovacích obvodových lišt pro modulární PVC dlaždice umožňujicí dilataci podlahy</t>
  </si>
  <si>
    <t>572790625</t>
  </si>
  <si>
    <t>Poznámka k položce:_x000D_
určeno pro podlahy s intenzivním provozem_x000D_
systemové řešení dle dodavatele podlahy_x000D_
viz PD a TZ</t>
  </si>
  <si>
    <t>141</t>
  </si>
  <si>
    <t>776-RS1</t>
  </si>
  <si>
    <t>Pokládka sportovní vinylové krytiny tl 7,5 mm</t>
  </si>
  <si>
    <t>-901384615</t>
  </si>
  <si>
    <t>Poznámka k položce:_x000D_
Sportovní vinylová podlahová krytina tvořená vysoko absorpční pěnou, hustou CXP pěnou, výztuhou ze skelné sítě, nášlapnou kalandrovanou vrstvou probarvenou v tloušťce tvořenou několika vrstvami čistého vinylu. Ošetřeno povrchovou úpravou Protecsol zaručující optimální kluznost pro sportovní aktivity a snadnou údržbu. Jednotlivé vrstvy jsou spolu laminovány již ve výrobě, nikoli během pokládky, aby byla zaručena kontrola kvality konečného produktu. Celková tloušťka vinylového povrchu 7.5 mm_x000D_
viz PD a TZ</t>
  </si>
  <si>
    <t>"podlaha tělocnična"203,3</t>
  </si>
  <si>
    <t>142</t>
  </si>
  <si>
    <t>776-RS1-mat</t>
  </si>
  <si>
    <t>sportovní vinylová podlaha tvořená vysoko absorpční pěnou. celková tl 7,5 mm</t>
  </si>
  <si>
    <t>294511642</t>
  </si>
  <si>
    <t>203,3*1,1 'Přepočtené koeficientem množství</t>
  </si>
  <si>
    <t>143</t>
  </si>
  <si>
    <t>776-RS2</t>
  </si>
  <si>
    <t>Pokládka dvojitého HDF panelu s hustotou 880kg/m3, tl 18,8 mm</t>
  </si>
  <si>
    <t>1285244808</t>
  </si>
  <si>
    <t>144</t>
  </si>
  <si>
    <t>776-RS2-mat</t>
  </si>
  <si>
    <t>dvojitý HDF panel s hustotou 880kg/m3 a tl 18,8 mm</t>
  </si>
  <si>
    <t>-972995836</t>
  </si>
  <si>
    <t>145</t>
  </si>
  <si>
    <t>776-RS3</t>
  </si>
  <si>
    <t>-1410880761</t>
  </si>
  <si>
    <t>146</t>
  </si>
  <si>
    <t>776-RS3-mat</t>
  </si>
  <si>
    <t>14389836</t>
  </si>
  <si>
    <t>147</t>
  </si>
  <si>
    <t>776-RSL</t>
  </si>
  <si>
    <t>255397314</t>
  </si>
  <si>
    <t>Poznámka k položce:_x000D_
určeno pro podlahy se sportovním provozem_x000D_
systemové řešení dle dodavatele podlahy_x000D_
viz PD a TZ</t>
  </si>
  <si>
    <t>"podlaha tělocnična"69,6</t>
  </si>
  <si>
    <t>148</t>
  </si>
  <si>
    <t>776141R</t>
  </si>
  <si>
    <t xml:space="preserve">Příprava podkladu náběhového klínu podbetonováním betoonem C20/25 ( do potřebného spádu-vyrovnání podkladu pod vodovzdornou překližku ) </t>
  </si>
  <si>
    <t>-833523789</t>
  </si>
  <si>
    <t>vyrovnání podkladu pod vodovzdornou překližku</t>
  </si>
  <si>
    <t>149</t>
  </si>
  <si>
    <t>776-RK1</t>
  </si>
  <si>
    <t>Montáž nášlapné vrstvy náběhových klínů ( lepené zátěžové vinylové pásy )</t>
  </si>
  <si>
    <t>-807334712</t>
  </si>
  <si>
    <t>150</t>
  </si>
  <si>
    <t>776-RK1-mat</t>
  </si>
  <si>
    <t>nášlapná vrstva náběhových klínů ( zátěžové vinylové pásy )</t>
  </si>
  <si>
    <t>-534932754</t>
  </si>
  <si>
    <t>2,64*1,1 'Přepočtené koeficientem množství</t>
  </si>
  <si>
    <t>151</t>
  </si>
  <si>
    <t>776201812</t>
  </si>
  <si>
    <t>Demontáž lepených povlakových podlah s podložkou ručně</t>
  </si>
  <si>
    <t>944088176</t>
  </si>
  <si>
    <t>"zázemí"19,95</t>
  </si>
  <si>
    <t>152</t>
  </si>
  <si>
    <t>998776122</t>
  </si>
  <si>
    <t>Přesun hmot tonážní pro podlahy povlakové ruční v objektech v přes 6 do 12 m</t>
  </si>
  <si>
    <t>2002040835</t>
  </si>
  <si>
    <t>783</t>
  </si>
  <si>
    <t>Dokončovací práce - nátěry</t>
  </si>
  <si>
    <t>153</t>
  </si>
  <si>
    <t>783823133</t>
  </si>
  <si>
    <t>Penetrační silikátový nátěr hladkých, tenkovrstvých zrnitých nebo štukových omítek</t>
  </si>
  <si>
    <t>1028698274</t>
  </si>
  <si>
    <t>penetrace 2krát</t>
  </si>
  <si>
    <t>"stropy"249,38</t>
  </si>
  <si>
    <t>"stěny"549,148-19,84</t>
  </si>
  <si>
    <t>784</t>
  </si>
  <si>
    <t>Dokončovací práce - malby a tapety</t>
  </si>
  <si>
    <t>154</t>
  </si>
  <si>
    <t>784211115</t>
  </si>
  <si>
    <t>Dvojnásobné bílé malby ze směsí za mokra velmi dobře oděruvzdorných v místnostech v přes 5,00 m</t>
  </si>
  <si>
    <t>1830226829</t>
  </si>
  <si>
    <t>155</t>
  </si>
  <si>
    <t>784181113</t>
  </si>
  <si>
    <t>Základní silikátová jednonásobná bezbarvá penetrace podkladu v místnostech v přes 3,80 do 5,00 m</t>
  </si>
  <si>
    <t>2100929770</t>
  </si>
  <si>
    <t>stěny se sanační omítkou 2 krát</t>
  </si>
  <si>
    <t>"stěny v zázemí"(9,92*2)*2</t>
  </si>
  <si>
    <t>156</t>
  </si>
  <si>
    <t>784321033</t>
  </si>
  <si>
    <t>Dvojnásobné silikátové bílé malby v místnosti v přes 3,80 do 5,00 m</t>
  </si>
  <si>
    <t>-1333761857</t>
  </si>
  <si>
    <t>stěny se sanační omítkou</t>
  </si>
  <si>
    <t>02 - Vybavení a cvičební pomůcky</t>
  </si>
  <si>
    <t xml:space="preserve">    9 - Ostatní konstrukce a práce</t>
  </si>
  <si>
    <t xml:space="preserve">    9-1 - Bourací a demontážní práce</t>
  </si>
  <si>
    <t xml:space="preserve">    9-2 - Nové konstrukce a prvky</t>
  </si>
  <si>
    <t>Ostatní konstrukce a práce</t>
  </si>
  <si>
    <t>-1012525010</t>
  </si>
  <si>
    <t>9-1</t>
  </si>
  <si>
    <t>Bourací a demontážní práce</t>
  </si>
  <si>
    <t>978-P1</t>
  </si>
  <si>
    <t>Demontáž vybavení do suti P1- hodiny včetně ochranného krytu</t>
  </si>
  <si>
    <t>277763580</t>
  </si>
  <si>
    <t>978-SV01</t>
  </si>
  <si>
    <t>Demontáž cvičebního vybavení do suti SV01 - žebřiny</t>
  </si>
  <si>
    <t>246520910</t>
  </si>
  <si>
    <t>978-SV02</t>
  </si>
  <si>
    <t>Demontáž cvičebního vybavení do suti SV02 - basketbalový koš s deskou</t>
  </si>
  <si>
    <t>-1068661641</t>
  </si>
  <si>
    <t>978-SV03</t>
  </si>
  <si>
    <t>Demontáž cvičebního vybavení pro repasování SV03 - kolovadlo pod stropem</t>
  </si>
  <si>
    <t>-707610122</t>
  </si>
  <si>
    <t>978-SV04</t>
  </si>
  <si>
    <t>Demontáž cvičebního vybavení do suti SV04 - gymnastické kruhy pod stropem</t>
  </si>
  <si>
    <t>-43614363</t>
  </si>
  <si>
    <t>978-SV05</t>
  </si>
  <si>
    <t>Demontáž cvičebního vybavení pro repasování SV05 -sloupek na volejbal</t>
  </si>
  <si>
    <t>483003619</t>
  </si>
  <si>
    <t>978-SV06</t>
  </si>
  <si>
    <t>Demontáž cvičebního vybavení do suti SV06 - kladina</t>
  </si>
  <si>
    <t>966937597</t>
  </si>
  <si>
    <t>978-SV07</t>
  </si>
  <si>
    <t>Demontáž cvičebního vybavení pro repasování SV07 - vodicí ocelová kolejnice ve výšce cca 5m, včetně tyčí a lan pro šplh</t>
  </si>
  <si>
    <t>1378027714</t>
  </si>
  <si>
    <t>978-SV08</t>
  </si>
  <si>
    <t>Demontáž cvičebního vybavení pro repasování SV08 - dřevěný žebřík vřetně kladkového mechanismu a ocelové konstrukce</t>
  </si>
  <si>
    <t>15938124</t>
  </si>
  <si>
    <t>978-SV09</t>
  </si>
  <si>
    <t>Demontáž cvičebního vybavení pro repasování SV09 - ocelová konstrukce pro hrazdu</t>
  </si>
  <si>
    <t>-1527461279</t>
  </si>
  <si>
    <t>978-SV10</t>
  </si>
  <si>
    <t>Demontáž cvičebního vybavení pro repasování SV10 - hrazdové tyče</t>
  </si>
  <si>
    <t>-1031023320</t>
  </si>
  <si>
    <t>9-2</t>
  </si>
  <si>
    <t>Nové konstrukce a prvky</t>
  </si>
  <si>
    <t>978-NP1</t>
  </si>
  <si>
    <t>D+M vybavení P1- hodiny včetně ochranného krytu</t>
  </si>
  <si>
    <t>-224801230</t>
  </si>
  <si>
    <t>978RS1</t>
  </si>
  <si>
    <t>D+M boulder stěna, překližka bříza tl 18 mm, povrch TR-surface II</t>
  </si>
  <si>
    <t>733329737</t>
  </si>
  <si>
    <t>978RS2</t>
  </si>
  <si>
    <t>D+M chyty včetně šroubů pro boulderingvou stěnu</t>
  </si>
  <si>
    <t>1181007137</t>
  </si>
  <si>
    <t>978RS3</t>
  </si>
  <si>
    <t>D+M struktůrky trojúhelníkové pro boulderingvou stěnu</t>
  </si>
  <si>
    <t>-639784189</t>
  </si>
  <si>
    <t>978RS4</t>
  </si>
  <si>
    <t>D+M dopadiště  pro boulderingvou stěnu, boulderová žíněnka 2000x4000 mm, výška 300 mm( PVC plachta+PUR jádro )</t>
  </si>
  <si>
    <t>-1776682802</t>
  </si>
  <si>
    <t>Poznámka k položce:_x000D_
2 ks žíněnky - 200 x 400 cm výšky 30 cm_x000D_
Obal: plastel - polyester pogumovaný ( otíratelný ) + suché zipy_x000D_
Náplň: PUR pěna - sendvičové lepení_x000D_
Barva - modrá_x000D_
viz PD a TZ</t>
  </si>
  <si>
    <t>2*2*4</t>
  </si>
  <si>
    <t>978RS5</t>
  </si>
  <si>
    <t>D+M dopadiště  pro boulderingvou stěnu, boulderová žíněnka 1500x5000 mm, výška 300 mm ( PVC plachta+PUR jádro )</t>
  </si>
  <si>
    <t>973462752</t>
  </si>
  <si>
    <t>Poznámka k položce:_x000D_
1 ks žíněnky - 150 x 500 cm výšky 30 cm_x000D_
Obal: plastel - polyester pogumovaný ( otíratelný ) + suché zipy_x000D_
Náplň: PUR pěna - sendvičové lepení_x000D_
Barva - modrá_x000D_
viz PD a TZ</t>
  </si>
  <si>
    <t>1,5*5</t>
  </si>
  <si>
    <t>987-SV01-N1</t>
  </si>
  <si>
    <t>D+M nové  cvičební vybavení SV01 žebřiny-š. 1100 x v. 3000 mm, hl 180 mm</t>
  </si>
  <si>
    <t>694899422</t>
  </si>
  <si>
    <t>987-SV02-N2</t>
  </si>
  <si>
    <t>D+M nové  cvičební vybavení SV02 basketbalový koš s deskou sklopnou na zeď</t>
  </si>
  <si>
    <t>-924644556</t>
  </si>
  <si>
    <t>987-SV03-RN3</t>
  </si>
  <si>
    <t>73594725</t>
  </si>
  <si>
    <t>987-SV04-N4</t>
  </si>
  <si>
    <t>D+M nové  cvičební vybavení SV04 gymnastické kruhy, navíjecí pod stropem se sklápěcí konstrukcí</t>
  </si>
  <si>
    <t>-309196236</t>
  </si>
  <si>
    <t>987-SV05-RN5</t>
  </si>
  <si>
    <t>D+M kompletní repase cvičebního vybavení SV05 sloupek na volejbal</t>
  </si>
  <si>
    <t>-1993421761</t>
  </si>
  <si>
    <t>Poznámka k položce:_x000D_
repase včetně zámečnické úpravy zohledňující novou výšku sportovní podlahy.</t>
  </si>
  <si>
    <t>987-SV07-RN7</t>
  </si>
  <si>
    <t>D+M kompletní repase cvičebního vybavení SV07 vodicí ocelová kolejnice, ve výšce cca 5 m, včetně tyčí a lan na šplh</t>
  </si>
  <si>
    <t>-1884165837</t>
  </si>
  <si>
    <t>987-SV08-N8</t>
  </si>
  <si>
    <t>-378932899</t>
  </si>
  <si>
    <t>987-SV09-RN9</t>
  </si>
  <si>
    <t>D+M kompletní repase cvičebního vybavení SV09 ocelová kce pro hrazdu</t>
  </si>
  <si>
    <t>1423131570</t>
  </si>
  <si>
    <t>987-SV10-RN10</t>
  </si>
  <si>
    <t>D+M kompletní repase cvičebního vybavení SV10 hrazdové tyče</t>
  </si>
  <si>
    <t>824082157</t>
  </si>
  <si>
    <t>987-ZK</t>
  </si>
  <si>
    <t>D+M ocelové konstrukce s povrchovo úpravou pro možnou předsazenou montáž  cvičebního vybavení ( montáž před akustické obložení stěn )</t>
  </si>
  <si>
    <t>-1725088998</t>
  </si>
  <si>
    <t>Poznámka k položce:_x000D_
kompletní konstrukce s povrchovou úpravou_x000D_
včetně kotvení atd....</t>
  </si>
  <si>
    <t>987-ZT</t>
  </si>
  <si>
    <t>D+M kopmpletní system textilního závěsu 4,3x4,4 m ( 390g/m2 ) s nosnou konstrukcí</t>
  </si>
  <si>
    <t>-564432600</t>
  </si>
  <si>
    <t>Poznámka k položce:_x000D_
položka obsahuje kompletní dodávku a montáž pro potřebné zhotovení textilního závěsu,_x000D_
montáž kolejnice,nosnou kolejnici jako takovou_x000D_
dopravu technika pro zaměření,_x000D_
dekorační látku akustickou nehořlavou 390g/m2_x000D_
šití závěsu,řasicí pásku,_x000D_
kompletní instalaci dekorací, řasení, háčky_x000D_
celková kompletace</t>
  </si>
  <si>
    <t>1023313584</t>
  </si>
  <si>
    <t>03 - Elektroinstalace</t>
  </si>
  <si>
    <t>D0 - Přípravné, bourací a ostatní práce</t>
  </si>
  <si>
    <t>D1 - C21M - Elektromontáže</t>
  </si>
  <si>
    <t>D2 - Revize, DSPS, zkoušky</t>
  </si>
  <si>
    <t>D3 - Materiály</t>
  </si>
  <si>
    <t>D4 - Vedlejčí Rozpočtové Náklady</t>
  </si>
  <si>
    <t>D0</t>
  </si>
  <si>
    <t>Přípravné, bourací a ostatní práce</t>
  </si>
  <si>
    <t>0000000001</t>
  </si>
  <si>
    <t>Drážkování vč. Zapravení</t>
  </si>
  <si>
    <t>0000000001.1</t>
  </si>
  <si>
    <t>Demontáž stáv. Elektroinstalace</t>
  </si>
  <si>
    <t>0000000001.2</t>
  </si>
  <si>
    <t>Krabice (KP, KO, KR, KT)</t>
  </si>
  <si>
    <t>0000000001.3</t>
  </si>
  <si>
    <t>Provrtání do vel. 40</t>
  </si>
  <si>
    <t>0000000001.4</t>
  </si>
  <si>
    <t>Prostup velikosti 75 mm</t>
  </si>
  <si>
    <t>-424031672</t>
  </si>
  <si>
    <t>0000000001.5</t>
  </si>
  <si>
    <t>Prostupová chránička průměr 75 mm</t>
  </si>
  <si>
    <t>852988410</t>
  </si>
  <si>
    <t>0000000001.6</t>
  </si>
  <si>
    <t>Požární ucpávka do D 75 mm</t>
  </si>
  <si>
    <t>959424118</t>
  </si>
  <si>
    <t>D1</t>
  </si>
  <si>
    <t>C21M - Elektromontáže</t>
  </si>
  <si>
    <t>210010002</t>
  </si>
  <si>
    <t>trubka plastová ohebná instalační průměr 16mm (PO)</t>
  </si>
  <si>
    <t>210010003</t>
  </si>
  <si>
    <t>trubka plastová ohebná instalační průměr 23mm (PO)</t>
  </si>
  <si>
    <t>210010006</t>
  </si>
  <si>
    <t>trubka plastová ohebná instalační průměr 48mm (PO)</t>
  </si>
  <si>
    <t>210010301</t>
  </si>
  <si>
    <t>krabice bez zapojení</t>
  </si>
  <si>
    <t>210100001</t>
  </si>
  <si>
    <t>ukončení vodiče v rozvaděči vč. zapojení a koncovky do 2.5mm2</t>
  </si>
  <si>
    <t>210100002</t>
  </si>
  <si>
    <t>ukončení vodiče v rozvaděči vč. zapojení a koncovky do 6mm2</t>
  </si>
  <si>
    <t>210110001</t>
  </si>
  <si>
    <t>Ovladač DALI</t>
  </si>
  <si>
    <t>210110001.1</t>
  </si>
  <si>
    <t>Čidlo DALI</t>
  </si>
  <si>
    <t>210110004</t>
  </si>
  <si>
    <t>střídavý přepínač nástěnný prostředí obyčejné řazení 6</t>
  </si>
  <si>
    <t>210110004.1</t>
  </si>
  <si>
    <t>střídavý přepínač nástěnný prostředí obyčejné řazení 7</t>
  </si>
  <si>
    <t>210111021</t>
  </si>
  <si>
    <t>zásuvka v krabici prostředí obyčejné 10/16A 250V 2P+Z</t>
  </si>
  <si>
    <t>210200027</t>
  </si>
  <si>
    <t>montáž a osazení rozvaděče do 20 kg</t>
  </si>
  <si>
    <t>210200027.1</t>
  </si>
  <si>
    <t>montáž svítidla</t>
  </si>
  <si>
    <t>210200027.2</t>
  </si>
  <si>
    <t>speciální držáky pro montáž svítidel</t>
  </si>
  <si>
    <t>210800101</t>
  </si>
  <si>
    <t>CXKH-J 2Ax1.5mm2 750V (PO)</t>
  </si>
  <si>
    <t>210800105</t>
  </si>
  <si>
    <t>CYKY 3Bx1.5mm2 (CYKY 3J1.5) 750V (PO)</t>
  </si>
  <si>
    <t>210800106</t>
  </si>
  <si>
    <t>CYKY 3Cx2.5mm2 (CYKY 3J2.5) 750V (PO)</t>
  </si>
  <si>
    <t>210800115</t>
  </si>
  <si>
    <t>CXKH-V-J 3Cx1.5mm2 750V (PO)</t>
  </si>
  <si>
    <t>210800116</t>
  </si>
  <si>
    <t>CYKY 5Cx6mm2 (CYKY 5J6) 750V (PO)</t>
  </si>
  <si>
    <t>210800525</t>
  </si>
  <si>
    <t>CY 2.5mm2 (H07V-U) zelenožlutý (VU)</t>
  </si>
  <si>
    <t>210800526</t>
  </si>
  <si>
    <t>CY 4mm2 (H07V-U) zelenožlutý (VU)</t>
  </si>
  <si>
    <t>210800529</t>
  </si>
  <si>
    <t>CY 16mm2 (H07V-U) zelenožlutý (VU)</t>
  </si>
  <si>
    <t>220730001.12xx2</t>
  </si>
  <si>
    <t>Demontáž a zpětná monžáž hlásiče školního rozhlasu</t>
  </si>
  <si>
    <t>1292691009</t>
  </si>
  <si>
    <t>220730001</t>
  </si>
  <si>
    <t>datová zásuvka RJ 45</t>
  </si>
  <si>
    <t>220730001.1</t>
  </si>
  <si>
    <t>TV Zásuvka</t>
  </si>
  <si>
    <t>220730001.12x</t>
  </si>
  <si>
    <t>999613235</t>
  </si>
  <si>
    <t>D2</t>
  </si>
  <si>
    <t>Revize, DSPS, zkoušky</t>
  </si>
  <si>
    <t>320410002</t>
  </si>
  <si>
    <t>320410018</t>
  </si>
  <si>
    <t>Doprava materiálu</t>
  </si>
  <si>
    <t>320410018.1</t>
  </si>
  <si>
    <t>Hrubý úklid - 3 hodin</t>
  </si>
  <si>
    <t>320410018.2</t>
  </si>
  <si>
    <t>Koordinace na stavbě</t>
  </si>
  <si>
    <t>320410018.3</t>
  </si>
  <si>
    <t>Přesuny materiálu</t>
  </si>
  <si>
    <t>320410018.4</t>
  </si>
  <si>
    <t>Recyklační poplatky</t>
  </si>
  <si>
    <t>320410018.5</t>
  </si>
  <si>
    <t>Zaměření a rozkreslení koncových prvků</t>
  </si>
  <si>
    <t>D3</t>
  </si>
  <si>
    <t>Materiály</t>
  </si>
  <si>
    <t>000002</t>
  </si>
  <si>
    <t>MEB</t>
  </si>
  <si>
    <t>000002.1</t>
  </si>
  <si>
    <t>Úprava stáv. Rozvaděče (přidání jističe 3B/20A)</t>
  </si>
  <si>
    <t>000002.2</t>
  </si>
  <si>
    <t>rozvaděč RS vč. Vybavení Rozsah vybavení rozvaděče včetně komponentů DALI je podrobně uveden ve výkresové části ROZVADĚČ RS a Technické zprávě, D.1.4.4 - ELEKTROINSTALACE</t>
  </si>
  <si>
    <t>00201</t>
  </si>
  <si>
    <t>LED svítidlo 50W, 6 270lm/840, 4000K, IP54, IK10, vyzařovací úhel 90°, CRI&gt;80, životnost &gt; 100.000h  L90/B10, rozměry 318x299x41mm, materiál hliník/plast. DALI stmívání</t>
  </si>
  <si>
    <t>00202</t>
  </si>
  <si>
    <t>Atypický držák pro přisazenou montáž svítidla sada = 2ks</t>
  </si>
  <si>
    <t>sada</t>
  </si>
  <si>
    <t>00205</t>
  </si>
  <si>
    <t>LED svítidlo 60 W, 8400lm, 4000 K, vyzařovací úhel 120 °, CRI80, rozměry 1502x74x64 mm, materiál plast/hliník, IP65.</t>
  </si>
  <si>
    <t>00302</t>
  </si>
  <si>
    <t>LED přisazené nouzové svítidlo se symboly, 1W, 6000K, 3hod.</t>
  </si>
  <si>
    <t>00302.1</t>
  </si>
  <si>
    <t>krabice KO 68</t>
  </si>
  <si>
    <t>00303</t>
  </si>
  <si>
    <t>krabice KR 68</t>
  </si>
  <si>
    <t>00313</t>
  </si>
  <si>
    <t>krabice KU 68/1</t>
  </si>
  <si>
    <t>00702</t>
  </si>
  <si>
    <t>00702.1</t>
  </si>
  <si>
    <t>00703</t>
  </si>
  <si>
    <t>spínač kolébkový č. 6</t>
  </si>
  <si>
    <t>00703.1</t>
  </si>
  <si>
    <t>spínač kolébkový č. 7</t>
  </si>
  <si>
    <t>00775</t>
  </si>
  <si>
    <t>zásuvka v krabici prost.obyč.10/16A 250V 2P+Z dvourámeček nad sebou, IP 20, s ochrannými clonkami</t>
  </si>
  <si>
    <t>02900</t>
  </si>
  <si>
    <t>CXKH-V-J 2Ax1.5mm2 750V (PO)  b2ca-s1,d1,a1</t>
  </si>
  <si>
    <t>02960</t>
  </si>
  <si>
    <t>CXKH-V-J 3Cx1.5mm2 750V (PO) b2ca-s1,d1,a1</t>
  </si>
  <si>
    <t>02961</t>
  </si>
  <si>
    <t>CYKY 5Cx6mm2 (CYKY 5J6)</t>
  </si>
  <si>
    <t>11000</t>
  </si>
  <si>
    <t>11000.1</t>
  </si>
  <si>
    <t>33726</t>
  </si>
  <si>
    <t>CY  2.5mm2 (H07V-U) zelenožlutý</t>
  </si>
  <si>
    <t>33736</t>
  </si>
  <si>
    <t>CY  4mm2 (H07V-U) zelenožlutý</t>
  </si>
  <si>
    <t>33766</t>
  </si>
  <si>
    <t>CY 16mm2 (H07V-U) zelenožlutý</t>
  </si>
  <si>
    <t>33912</t>
  </si>
  <si>
    <t>CYKY 3Bx1.5mm2 (CYKY 3J1.5)</t>
  </si>
  <si>
    <t>33918</t>
  </si>
  <si>
    <t>CYKY 3Cx2.5mm2 (CYKY 3J2.5)</t>
  </si>
  <si>
    <t>3391825x</t>
  </si>
  <si>
    <t>965766542</t>
  </si>
  <si>
    <t>D4</t>
  </si>
  <si>
    <t>021555800</t>
  </si>
  <si>
    <t>930342861</t>
  </si>
  <si>
    <t>Náklady na bezpečnostní a protiprašná opatření, náklady na stěhování v rámci objektu ZŠ</t>
  </si>
  <si>
    <r>
      <rPr>
        <b/>
        <i/>
        <sz val="8"/>
        <color rgb="FF969696"/>
        <rFont val="Arial CE"/>
        <charset val="238"/>
      </rPr>
      <t>Poznámka k položce:_x000D_</t>
    </r>
    <r>
      <rPr>
        <i/>
        <sz val="7"/>
        <color rgb="FF969696"/>
        <rFont val="Arial CE"/>
      </rPr>
      <t xml:space="preserve"> Včetně zajištění a předložení vzorků materiálů a výrobků v průběhu realizace stavby.</t>
    </r>
  </si>
  <si>
    <r>
      <rPr>
        <b/>
        <i/>
        <sz val="8"/>
        <color rgb="FF969696"/>
        <rFont val="Arial CE"/>
        <charset val="238"/>
      </rPr>
      <t xml:space="preserve">Poznámka k položce:_x000D_ </t>
    </r>
    <r>
      <rPr>
        <i/>
        <sz val="7"/>
        <color rgb="FF969696"/>
        <rFont val="Arial CE"/>
      </rPr>
      <t>Vyjma období letních prázdnin 07 - 08 / 2025 budou práce realizovány za plného provozu ZŠ a MŠ. Po celou dobu stavby musí být veškeré práce realizovány s ohledem na zajištění plynulého a bezpečného provozu ZŠ a MŠ. Jedná se zejména o umožnění bezpečného vstupu do areálu MŠ a ZŠ v místě vjezdu na stavbu, z ulice Sušická, tj. zajištění bezpečnosních opatření souběhu staveništní dopravy s přístupem veřejnosti a dětí do areálu školy včetně zajištění možnosti průběžného bezpečného užívání venkovních sportovních a herních ploch uvnitř areálu ZŠ a MŠ, bez časového omezení provozu. Křídlo tělocvičny dotčené stavební činností bude po celou dobu stavby uzamčeno a odděleno od zbývajících částí objektu ZŠ a MŠ. S časovým omezením provádění hlučných prací v době provozu ZŠ a MŠ se nepočítá, neboť hlučné práce budou prováděny v uzavřeném křídle tělocvičny. Dále související náklady na proškolení, atestace, návody užívání a bezpečnosti.....</t>
    </r>
  </si>
  <si>
    <r>
      <rPr>
        <b/>
        <i/>
        <sz val="8"/>
        <color rgb="FF969696"/>
        <rFont val="Arial CE"/>
        <charset val="238"/>
      </rPr>
      <t xml:space="preserve">Poznámka k položce:_x000D_ </t>
    </r>
    <r>
      <rPr>
        <i/>
        <sz val="7"/>
        <color rgb="FF969696"/>
        <rFont val="Arial CE"/>
        <charset val="238"/>
      </rPr>
      <t>Přech</t>
    </r>
    <r>
      <rPr>
        <i/>
        <sz val="7"/>
        <color rgb="FF969696"/>
        <rFont val="Arial CE"/>
      </rPr>
      <t>odové a prodlužovací profily pro zvýšení podlahy včetně potřebných sounáležitostí a úkonů ( volejbalové sloupky,hrazda,tyče na šplh ... )</t>
    </r>
  </si>
  <si>
    <r>
      <rPr>
        <b/>
        <i/>
        <sz val="8"/>
        <color rgb="FF969696"/>
        <rFont val="Arial CE"/>
        <charset val="238"/>
      </rPr>
      <t xml:space="preserve">Poznámka k položce:_x000D_ </t>
    </r>
    <r>
      <rPr>
        <i/>
        <sz val="7"/>
        <color rgb="FF969696"/>
        <rFont val="Arial CE"/>
      </rPr>
      <t>Kompletní repasování a potřebná oprava stávajicích těles, oprava, přetěsnění, vyčištění, nové povrchové úpravy nové držáky do zdiva atd.....</t>
    </r>
  </si>
  <si>
    <t>D+M dveře vnitřní dvoukřídlé ocelové včetně zárubně  - celkový rozměr 1250 x 2100 mm</t>
  </si>
  <si>
    <t>D+M dveře vnitřní dvoukřídlé ocelové včetně zárubně  - celkový rozměr 1250 / 2100 mm</t>
  </si>
  <si>
    <r>
      <rPr>
        <b/>
        <i/>
        <sz val="8"/>
        <color rgb="FF969696"/>
        <rFont val="Arial CE"/>
        <charset val="238"/>
      </rPr>
      <t xml:space="preserve">Poznámka k položce:_x000D_ </t>
    </r>
    <r>
      <rPr>
        <i/>
        <sz val="7"/>
        <color rgb="FF969696"/>
        <rFont val="Arial CE"/>
        <charset val="238"/>
      </rPr>
      <t xml:space="preserve">stavební otvor 1450 / 2200 mm_x000D_; světlý průchod 900 + 350 / 2100 mm_x000D_; </t>
    </r>
    <r>
      <rPr>
        <b/>
        <i/>
        <sz val="7"/>
        <color rgb="FF969696"/>
        <rFont val="Arial CE"/>
        <charset val="238"/>
      </rPr>
      <t>bez požární odolnosti,</t>
    </r>
    <r>
      <rPr>
        <i/>
        <sz val="7"/>
        <color rgb="FF969696"/>
        <rFont val="Arial CE"/>
        <charset val="238"/>
      </rPr>
      <t xml:space="preserve"> barevnost křídel RAL 9007_x000D_; barevnost zárubně RAL 9007_x000D_. Dodavatel zpracuje výrobní dokumentaci. Dokumentace bude předložena k odsouhlasení investorem a architektem_x000D_. Konkrétní materiály a barevné odstíny budou vyvzorkovány a odsouhlaseny investorem a architektem._x000D_ Kotvení rámů ČSN 74 6077  Okna a vnější dveře. Veškeré rozměry nutno zaměři na stavbě!!_x000D_! </t>
    </r>
    <r>
      <rPr>
        <b/>
        <i/>
        <sz val="8"/>
        <color rgb="FF969696"/>
        <rFont val="Arial CE"/>
        <charset val="238"/>
      </rPr>
      <t xml:space="preserve">Dveřní křídla: </t>
    </r>
    <r>
      <rPr>
        <i/>
        <sz val="7"/>
        <color rgb="FF969696"/>
        <rFont val="Arial CE"/>
        <charset val="238"/>
      </rPr>
      <t xml:space="preserve">Dvoukřídlové ocelové otočné dveře s polodrážkou určené pro osazení do systémových zárubní. Dveřní křídlo je tvořeno vnitřním ocelovým rámem s výztužnou ocelovou konstrukcí proti_x000D_ nárazu a dvěma plášti z pozinkovaného plechu tl. 1,25 mm, vnitřní výplň tvoří speciální materiály._x000D_ Pláště jsou po obvodu spojeny technickými spoji. Pasivní křídlo u dvoukřídlových dveří je opatřeno dvoucestnou mechanickou překlopnou zástrčí a táhly vedenými vnitřkem křídla. Styk křídel u dvoukřídlových dveří je_x000D_ oboustranně překryt těsněnými příraznicemi (klapačkami). Křídlo je vybaveno bezpečnostním zámkem RC4, čtyřmi kusy stavitelného závěsu TRIO 15. Závěs musí umožnit seřízení dveří ve třech rovinách, jen za použití imbusového klíče. Požární vložkový zámek má zapuštěné čelo._x000D_ Dveřní klika do tělocvičny, zapuštěná, nerez matný, 170x240mm, hl. 19mm. Celková tloušťka křídla je 43 mm. Dveřní zárubeň: Typ zárubně: systémová, dvourámová, těsněná, s přerušeným tepelným mostem, k dodatečné montáži do tuhé podpěrné konstrukce s vysokou objemovou hmotností._x000D_
Zárubeň je zhotovena z ohýbaného pozinkovaného plechu tl. 1,25 mm, vybavena 2x čtyřmi kusy dveřních stavitelných závěsů TRIO 15 SD a montážními kotvami na nosné části zárubně se zámky montážních kotev na záklopové části zárubně._x000D_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 Součástí je i přechodová podlahová lišta  z nerezové oceli._x000D_
</t>
    </r>
  </si>
  <si>
    <r>
      <rPr>
        <b/>
        <i/>
        <sz val="8"/>
        <color rgb="FF969696"/>
        <rFont val="Arial CE"/>
        <charset val="238"/>
      </rPr>
      <t xml:space="preserve">Poznámka k položce:_x000D_ </t>
    </r>
    <r>
      <rPr>
        <i/>
        <sz val="7"/>
        <color rgb="FF969696"/>
        <rFont val="Arial CE"/>
        <charset val="238"/>
      </rPr>
      <t xml:space="preserve">Stavební otvor 1450 / 2200 mm_x000D_; světlý průchod 900 + 350 / 2100 mm; </t>
    </r>
    <r>
      <rPr>
        <b/>
        <i/>
        <sz val="7"/>
        <color rgb="FF969696"/>
        <rFont val="Arial CE"/>
        <charset val="238"/>
      </rPr>
      <t xml:space="preserve">bez požární odolnosti, </t>
    </r>
    <r>
      <rPr>
        <i/>
        <sz val="7"/>
        <color rgb="FF969696"/>
        <rFont val="Arial CE"/>
        <charset val="238"/>
      </rPr>
      <t xml:space="preserve">barevnost křídel RAL 9007; barevnost zárubně RAL 9007_x000D_. Dodavatel zpracuje výrobní dokumentaci. Dokumentace bude předložena k odsouhlasení investorem a architektem. Konkrétní materiály a barevné odstíny budou vyvzorkovány a odsouhlaseny investorem a architektem_x000D_. Kotvení rámů ČSN 74 6077  Okna a vnější dveře. Veškeré rozměry nutno zaměřit na stavbě!!_x000D_! </t>
    </r>
    <r>
      <rPr>
        <b/>
        <i/>
        <sz val="8"/>
        <color rgb="FF969696"/>
        <rFont val="Arial CE"/>
        <charset val="238"/>
      </rPr>
      <t>Dveřní křídla:</t>
    </r>
    <r>
      <rPr>
        <i/>
        <sz val="7"/>
        <color rgb="FF969696"/>
        <rFont val="Arial CE"/>
        <charset val="238"/>
      </rPr>
      <t xml:space="preserve"> Dvoukřídlové ocelové otočné dveře s polodrážkou určené pro osazení do systémových zárubní. Dveřní křídlo je tvořeno vnitřním ocelovým rámem s výztužnou ocelovou konstrukcí proti_x000D_ nárazu a dvěma plášti z pozinkovaného plechu tl. 1,25 mm, vnitřní výplň tvoří speciální materiály. Pláště jsou po obvodu spojeny technickými spoji. Pasivní křídlo u dvoukřídlových dveří je opatřeno dvoucestnou mechanickou překlopnou zástrčí a táhly vedenými vnitřkem křídla. Styk křídel u dvoukřídlových dveří je oboustranně překryt těsněnými příraznicemi (klapačkami)._x000D_ Křídlo je vybaveno bezpečnostním zámkem RC4, čtyřmi kusy stavitelného závěsu TRIO 15. Závěs musí umožnit seřízení dveří  ve třech rovinách jen za použití imbusového klíče. Vložkový zámek má zapuštěné čelo._x000D_ Dveřní klika do tělocvičny, zapuštěná, nerez matný, 170 x 240 mm, hl. 19 mm_x000D_. Celková tloušťka křídla je 43 mm. </t>
    </r>
    <r>
      <rPr>
        <b/>
        <i/>
        <sz val="8"/>
        <color rgb="FF969696"/>
        <rFont val="Arial CE"/>
        <charset val="238"/>
      </rPr>
      <t xml:space="preserve">Dveřní zárubeň: </t>
    </r>
    <r>
      <rPr>
        <i/>
        <sz val="7"/>
        <color rgb="FF969696"/>
        <rFont val="Arial CE"/>
        <charset val="238"/>
      </rPr>
      <t xml:space="preserve">Typ zárubně: systémová, dvourámová, těsněná, s přerušeným tepelným mostem, k dodatečné montáži do tuhé podpěrné_x000D_ konstrukce s vysokou objemovou hmotností. Zárubeň je zhotovena z ohýbaného pozinkovaného plechu tl. 1,25 mm, vybavena 2x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stavební_x000D_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 Součástí je i přechodová podlahová lišta  z nerezové oceli._x000D_
</t>
    </r>
  </si>
  <si>
    <t>D+M dveře vnitřní dvoukřídlé ocelové včetně zárubně ( s požární odolností EI 30 DP1 ) - celkový rozměr 1800 x 2270 mm</t>
  </si>
  <si>
    <t>D+M dveře vnitřní dvoukřídlé ocelové včetně zárubně ( s požární odolností EI 30 DP1 ) - celkový rozměr 1250 x 2100 mm</t>
  </si>
  <si>
    <r>
      <t xml:space="preserve">Poznámka k položce:_x000D_ stavební otvor 1450 / 2200 mm_x000D_; světlý průchod 900 + 350 / 2100 mm; </t>
    </r>
    <r>
      <rPr>
        <b/>
        <i/>
        <sz val="7"/>
        <color rgb="FF969696"/>
        <rFont val="Arial CE"/>
        <charset val="238"/>
      </rPr>
      <t>požární odolnost EI 30 DP1_x000D_;</t>
    </r>
    <r>
      <rPr>
        <i/>
        <sz val="7"/>
        <color rgb="FF969696"/>
        <rFont val="Arial CE"/>
        <charset val="238"/>
      </rPr>
      <t xml:space="preserve"> barevnost křídel RAL 9007_x000D_; barevnost zárubně RAL 9007_x000D_. Dodavatel zpracuje výrobní dokumentaci. Dokumentace bude předložena k odsouhlasení investorem a architektem_x000D_. Konkrétní materiály a barevné odstíny budou vyvzorkovány a odsouhlaseny investorem a architektem. Kotvení rámů ČSN 74 6077  Okna a vnější dveře. Veškeré rozměry nutno zaměři na stavbě!!_x000D_! </t>
    </r>
    <r>
      <rPr>
        <b/>
        <i/>
        <sz val="8"/>
        <color rgb="FF969696"/>
        <rFont val="Arial CE"/>
        <charset val="238"/>
      </rPr>
      <t>Dveřní křídla:</t>
    </r>
    <r>
      <rPr>
        <i/>
        <sz val="7"/>
        <color rgb="FF969696"/>
        <rFont val="Arial CE"/>
        <charset val="238"/>
      </rPr>
      <t xml:space="preserve"> Dvoukřídlové ocelové otočné požární dveře s polodrážkou určené pro osazení do_x000D_ systémových zárubní. Dveřní křídlo je tvořeno vnitřním ocelovým rámem a dvěma plášti z pozinkovaného plechu_x000D_ tl. 1,25 mm, vnitřní výplň tvoří speciální materiály, použité v závislosti na výsledné požadované požární odolnosti. Pláště jsou po obvodu spojeny technickými spoji, které jsou překryty intumescentní (zpěňovací) páskou. P asivní křídlo u dvoukřídlových dveří je opatřeno dvoucestnou mechanickou překlopnou_x000D_ zástrčí a táhly vedenými vnitřkem křídla. Styk křídel u dvoukřídlových dveří je oboustranně překryt těsněnými příraznicemi (klapačkami)._x000D_ Křídlo je vybaveno bezpečnostním zámkem RC4, čtyřmi kusy stavitelného závěsu TRIO 15. Závěs musí umožnit seřízení dveří  ve třech rovinách jen za použití imbusového klíče._x000D_ Požární vložkový zámek má zapuštěné čelo. Dveřní klika, nerez matný. Celková tloušťka křídla je 43 mm. Protipožární dveře jsou vždy dodávány jako komplet (dveřní křídlo a systémová zárubeň) </t>
    </r>
    <r>
      <rPr>
        <b/>
        <i/>
        <sz val="8"/>
        <color rgb="FF969696"/>
        <rFont val="Arial CE"/>
        <charset val="238"/>
      </rPr>
      <t xml:space="preserve">Dveřní zárubeň: </t>
    </r>
    <r>
      <rPr>
        <i/>
        <sz val="7"/>
        <color rgb="FF969696"/>
        <rFont val="Arial CE"/>
        <charset val="238"/>
      </rPr>
      <t>Dveřní zárubeň požárního uzávěru EI 30 DP1_x000D_. Typ zárubně: systémová, dvourámová, těsněná, požární s přerušeným tepelným mostem, k dodatečné montáži do tuhé podpěrné konstrukce s vysokou objemovou hmotností._x000D_ Zárubeň je zhotovena z ohýbaného pozinkovaného plechu tl. 1,25 mm, vybavena 2x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 páska. Vzniklá drážka po obvodu zárubně je osazena silikonovým dorazovým těsněním._x000D_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 betonovou směsí tak, aby nevznikly žádné vzduchové kapsy._x000D_ Použití požární montážní pěny je nepřípustné  Zárubeň musí být osazena s důrazem na kolmost, vodorovnost a svislost ve všech rovinách a na zachování stanovené jmenovité průchozí šířky a výšky._x000D_ Součástí je i přechodová podlahová lišta  z nerezové oceli.</t>
    </r>
  </si>
  <si>
    <t>D+M dveře vnitřní 800 / 2100 mm otevíravé včetně ocelové zárubně</t>
  </si>
  <si>
    <r>
      <rPr>
        <b/>
        <i/>
        <sz val="8"/>
        <color rgb="FF969696"/>
        <rFont val="Arial CE"/>
        <charset val="238"/>
      </rPr>
      <t>Poznámka k položce:_x000D_</t>
    </r>
    <r>
      <rPr>
        <i/>
        <sz val="7"/>
        <color rgb="FF969696"/>
        <rFont val="Arial CE"/>
        <charset val="238"/>
      </rPr>
      <t xml:space="preserve"> stavební otvor 900 / 2150 mm_x000D_; světlý průchod 800 / 2100 mm_x000D_; barevnost křídel RAL 9007; barevnost zárubně RAL 9007. Dodavatel zpracuje výrobní dokumentaci. Dokumentace bude předložena k odsouhlasení investorem a architektem. Konkrétní materiály a barevné odstíny budou vyvzorkovány a odsouhlaseny_x000D_ investorem a architektem. Kotvení rámů ČSN 74 6077  Okna a vnější dveře. Veškeré rozměry nutno zaměři na stavbě!!_x000D_! </t>
    </r>
    <r>
      <rPr>
        <b/>
        <i/>
        <sz val="8"/>
        <color rgb="FF969696"/>
        <rFont val="Arial CE"/>
        <charset val="238"/>
      </rPr>
      <t xml:space="preserve">DVEŘNÍ KŘÍDLO:_x000D_ </t>
    </r>
    <r>
      <rPr>
        <i/>
        <sz val="7"/>
        <color rgb="FF969696"/>
        <rFont val="Arial CE"/>
        <charset val="238"/>
      </rPr>
      <t xml:space="preserve">Jednokřídlové ocelové vnitřní, plné, hladké, otočné, falcové dveře bez požární odolnosti._x000D_ Jsou určeny pro osazení do typových normovaných ocelových zárubní._x000D_ Dveřní křídlo je tvořeno dvěma plášti z pozinkovaného plechu tl. 1,25 mm, křídlo nemá vnitřní výztužnou konstrukci. Uvnitř je celoplošné zateplení minerální vatou. Pláště z pozinkovaného plechu jsou po obvodu spojeny technickými spoji._x000D_ Křídlo je vybaveno bezpečnostním zámkem RC4, třemi kusy stavitelného závěsu TRIO 15_x000D_. Závěs musí umožnit seřízení dveří  ve třech rovinách jen za použití imbusového klíče. Vložkový zámek má zapuštěné čelo FAB_x000D_. KLIKA - KLIKA, dveřní klika vnitřní, nerez matný. Celková tloušťka křídla je 43 mm. </t>
    </r>
    <r>
      <rPr>
        <b/>
        <i/>
        <sz val="8"/>
        <color rgb="FF969696"/>
        <rFont val="Arial CE"/>
        <charset val="238"/>
      </rPr>
      <t xml:space="preserve">DVEŘNÍ ZÁRUBEŇ_x000D_: </t>
    </r>
    <r>
      <rPr>
        <i/>
        <sz val="7"/>
        <color rgb="FF969696"/>
        <rFont val="Arial CE"/>
        <charset val="238"/>
      </rPr>
      <t>Typ zárubně: systémová, dvourámová, těsněná k dodatečné montáži do tuhé podpěrné konstrukce s vysokou objemovou hmotností._x000D_ Zárubeň je zhotovena z ohýbaného pozinkovaného plechu tl. 1,25 mm, vybavena 2x třemi kusy dveřních stavitelných závěsů TRIO 15_x000D_ SD a montážními kotvami na nosné části zárubně se zámky montážních kotev na záklopové části zárubně._x000D_ Rámy zárubně se v drážce pro dorazové těsnění mechanicky spojují vruty, v místě styku rámů po obvodu zárubně je vložena izolační páska. Vzniklá drážka po obvodu zárubně je osazena silikonovým dorazovým těsněním._x000D_ Dvourámová zárubeň je určena do přesných stavebních otvorů z betonu nebo zdiva, límec zárubně po obou stranách překrývá stavební_x000D_ otvor. Při montáži je nutné zárubeň ve zdivu upevnit ve všech kotvících bodech a celý profil zárubně vyplnit zdivem, zdící nebo_x000D_ betonovou směsí tak, aby nevznikly žádné vzduchové kapsy. Zárubeň musí být osazena s důrazem na kolmost, vodorovnost a svislost ve všech rovinách a na zachování stanovené jmenovité_x000D_ průchozí šířky a výšky._x000D_ Součástí je i přechodová podlahová lišta  z nerezové oceli.</t>
    </r>
  </si>
  <si>
    <r>
      <rPr>
        <b/>
        <i/>
        <sz val="8"/>
        <color rgb="FF969696"/>
        <rFont val="Arial CE"/>
        <charset val="238"/>
      </rPr>
      <t>Poznámka k položce:_x000D_</t>
    </r>
    <r>
      <rPr>
        <i/>
        <sz val="7"/>
        <color rgb="FF969696"/>
        <rFont val="Arial CE"/>
      </rPr>
      <t xml:space="preserve"> </t>
    </r>
    <r>
      <rPr>
        <b/>
        <i/>
        <sz val="7"/>
        <color rgb="FF969696"/>
        <rFont val="Arial CE"/>
        <charset val="238"/>
      </rPr>
      <t xml:space="preserve">Bezpečnostní a protiprašná opatření </t>
    </r>
    <r>
      <rPr>
        <i/>
        <sz val="7"/>
        <color rgb="FF969696"/>
        <rFont val="Arial CE"/>
      </rPr>
      <t xml:space="preserve">- mobilní oplocení </t>
    </r>
    <r>
      <rPr>
        <b/>
        <i/>
        <sz val="7"/>
        <color rgb="FF969696"/>
        <rFont val="Arial CE"/>
        <charset val="238"/>
      </rPr>
      <t xml:space="preserve">po celém obvodu </t>
    </r>
    <r>
      <rPr>
        <i/>
        <sz val="7"/>
        <color rgb="FF969696"/>
        <rFont val="Arial CE"/>
      </rPr>
      <t xml:space="preserve">prostoru venkovního zařízení staveniště s výškou od 2 do 2,2 m opatřené protiprašnou textilií s výstražnými a informačními tabulkami a jasným piktogramem v zorném poli dětí. Průběžná venkovní protiprašná opatření související s transportem a uložením stavebního materiálu a suti v prostoru venkovního zařízení staveniště po celou dobu realizace stavby. Protiprašná opatření uvnitř objektu ZŠ oddělující křídlo tělocvičny od zbývajících prostor ZŠ a MŠ. </t>
    </r>
    <r>
      <rPr>
        <b/>
        <i/>
        <sz val="7"/>
        <color rgb="FF969696"/>
        <rFont val="Arial CE"/>
        <charset val="238"/>
      </rPr>
      <t>Stěhovací práce</t>
    </r>
    <r>
      <rPr>
        <i/>
        <sz val="7"/>
        <color rgb="FF969696"/>
        <rFont val="Arial CE"/>
      </rPr>
      <t xml:space="preserve"> související s vystěhováním a zpětným nastěhováním kabinetu (20 m2 - nábytek a vybavení) a skladu tělovýchovného nářadí (27 m2 - přenosné tělovýchovné nářadí a cvičební pomůcky) do sousední chodby. Stěhovací trasa je v rámci jednoho podlaží, nepřesáhne celkovou délku 100 m, zahrnuje jedno vyrovnávací schodiště s 5 stupni. Veškeré stěhovací práce v tělocvičně jsou zahrnuty v položkách rozpočtu rekonstrukčních prací včetně související dopravy a transportu.       </t>
    </r>
  </si>
  <si>
    <t>Zkoušky, ostatní měření, pasportizace</t>
  </si>
  <si>
    <r>
      <rPr>
        <b/>
        <i/>
        <sz val="8"/>
        <color rgb="FF969696"/>
        <rFont val="Arial CE"/>
        <charset val="238"/>
      </rPr>
      <t xml:space="preserve">Poznámka k položce:_x000D_ </t>
    </r>
    <r>
      <rPr>
        <i/>
        <sz val="7"/>
        <color rgb="FF969696"/>
        <rFont val="Arial CE"/>
      </rPr>
      <t xml:space="preserve">Potřebné atestace, revize a certifikace. Položka zahrnuje výchozí celkovou inspekční kontrolu veškerého sportovního vybavení, nové sportovní podlahy, lezecké stěny, akustických obkladů stěn, akustického podhledu, nových svítidel a dveří z hlediska budoucího bezpečného užívání nově zrekonstruované tělocvičny, opakovaná kontrolní měření doby dozvuku v průběhu realizace akustických opatření, provedení výtažných zkoušek do stropní konstrukce za účelem upřesnění způsobu kotvení akustického zavěšeného podhledu, zajištění garančního listu výrobce akustického obkladu, který bude vystaven adresně na uživatele a provozovatele objektu ZŠ (zejména ve věci potvrzení redukce síly a nárazové odolnosti obkladu stěn tělocvičny. Podrobná pasportizace vnitřních a venkovních prostor ZŠ a MŠ Hanspaulka dotčených stavbou vč. podrobné fotodokumentace a předání technickému dozoru stavby. Podrobná pasportizace příjezdové trasy v ulici Sušická, v rozsahu od vjezdu do areálu ZŠ a MŠ Hanspaulka ke křižovatce ulic Na Hanspaulce / Sušická a okolí dotčeného stavbou vč. podrobné fotodokumentace a předání Technické správě komunikací hl. m. Prahy. </t>
    </r>
  </si>
  <si>
    <t>Nedílnou součástí jsou výkresy a technická zpráva stavby ve stupni DOKUMENTACE PRO PROVÁDĚNÍ STAVBY. Doporučené materiály jsou příkladem standardu, při náhradě použít materiály stejné nebo vyšší kvality, stejných nebo lepších technických  parametrů._x000D_
Jsou-li ve výkazu výměr uvedeny odkazy na výrobce, obchodní názvy nebo specifické označení výrobků, jsou tyto odkazy informativní a zadavatel umožnuje použití jiných, avšak kvalitativně, technicky a esteticky stejných nebo lepších řešení._x000D_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</si>
  <si>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Nedílnou součástí jsou výkresy a technická zpráva stavby ve stupni DOKUMENTACE PRO PROVÁDĚNÍ STAVBY. Doporučené materiály jsou příkladem standardu, při náhradě použít materiály stejné nebo vyšší kvality, stejných nebo lepších technických  parametrů. Jsou-li ve výkazu výměr uvedeny odkazy na výrobce, obchodní názvy nebo specifické označení výrobků, jsou tyto odkazy informativní a zadavatel umožnuje použití jiných, avšak kvalitativně, technicky a esteticky stejných nebo lepších řešení.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</si>
  <si>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r>
      <rPr>
        <b/>
        <i/>
        <sz val="8"/>
        <color rgb="FF969696"/>
        <rFont val="Arial CE"/>
        <charset val="238"/>
      </rPr>
      <t xml:space="preserve">Poznámka k položce:_x000D_ </t>
    </r>
    <r>
      <rPr>
        <i/>
        <sz val="7"/>
        <color rgb="FF969696"/>
        <rFont val="Arial CE"/>
      </rPr>
      <t>Lajnování musí provádět osoba odborně způsobilá k tomuto druhu práce, materiál pro lajnování musí být specielně určen pro sportovní vinylové podlahy._x000D_ Lajnování je provedeno speciálním polyuretanovým lakem v různých odstínech dle konkrétního sportu. Rozměry hřišť vycházejí z pravidel jednotlivých sportů, pouze jsou částečně přizpůsobeny plošným limitům stávající budovy._x000D_ Bude provedeno lajnování pro volejbal, basketbal, florbal a badminton. Šířka lajny je 5cm. viz PD a TZ</t>
    </r>
  </si>
  <si>
    <r>
      <rPr>
        <b/>
        <i/>
        <sz val="8"/>
        <color rgb="FF969696"/>
        <rFont val="Arial CE"/>
        <charset val="238"/>
      </rPr>
      <t xml:space="preserve">Poznámka k položce:_x000D_ </t>
    </r>
    <r>
      <rPr>
        <i/>
        <sz val="7"/>
        <color rgb="FF969696"/>
        <rFont val="Arial CE"/>
      </rPr>
      <t xml:space="preserve">Včetně potřebných sounáležitostí a úkonů. Zaslepení patic bude osazeno vždy po ukončení používání tělovýchovného vybavení, pro zajištění dalšího bezpečného užívání sportovní podlahy (např. pro míčové hry...) _x000D_
</t>
    </r>
  </si>
  <si>
    <r>
      <rPr>
        <b/>
        <i/>
        <sz val="8"/>
        <color rgb="FF969696"/>
        <rFont val="Arial CE"/>
        <charset val="238"/>
      </rPr>
      <t xml:space="preserve">Poznámka k položce:_x000D_ </t>
    </r>
    <r>
      <rPr>
        <i/>
        <sz val="7"/>
        <color rgb="FF969696"/>
        <rFont val="Arial CE"/>
      </rPr>
      <t xml:space="preserve">stavební otvor 2000 / 2370 mm; světlý průchod 900 + 900 / 2270 mm; </t>
    </r>
    <r>
      <rPr>
        <b/>
        <i/>
        <sz val="7"/>
        <color rgb="FF969696"/>
        <rFont val="Arial CE"/>
        <charset val="238"/>
      </rPr>
      <t>požární odolnost EI 30 DP1;</t>
    </r>
    <r>
      <rPr>
        <i/>
        <sz val="7"/>
        <color rgb="FF969696"/>
        <rFont val="Arial CE"/>
      </rPr>
      <t xml:space="preserve"> barevnost křídel RAL 9007; barevnost zárubně RAL 9007; dodavatel zpracuje výrobní dokumentaci; dokumentace bude předložena k odsouhlasení investorem a architektem; konkrétní materiály a barevné odstíny budou vyvzorkovány a odsouhlaseny investorem a architektem; kotvení rámů ČSN 74 6077  Okna a vnější dveře; veškeré rozměry nutno zaměři na stavbě!!!; </t>
    </r>
    <r>
      <rPr>
        <b/>
        <i/>
        <sz val="8"/>
        <color rgb="FF969696"/>
        <rFont val="Arial CE"/>
        <charset val="238"/>
      </rPr>
      <t>Dveřní křídla:</t>
    </r>
    <r>
      <rPr>
        <i/>
        <sz val="7"/>
        <color rgb="FF969696"/>
        <rFont val="Arial CE"/>
      </rPr>
      <t xml:space="preserve"> Dvoukřídlové ocelové otočné požární dveře s polodrážkou určené pro osazení do systémových zárubní; Dveřní křídlo je tvořeno vnitřním ocelovým rámem s výztužnou ocelovou konstrukcí proti nárazu a dvěma plášti z pozinkovaného plechu tl. 1,25 mm, vnitřní výplň tvoří speciální_x000D_ materiály, použité v závislosti na výsledné požadované požární odolnosti. Pláště jsou po obvodu spojeny technickými spoji, které jsou překryty intumescentní (zpěňovací) páskou. Pasivní křídlo u dvoukřídlových dveří je opatřeno dvoucestnou mechanickou překlopnou zástrčí a táhly vedenými vnitřkem křídla. Styk křídel u dvoukřídlových dveří je oboustranně překryt těsněnými příraznicemi (klapačkami). Křídlo je vybaveno bezpečnostním zámkem RC4, čtyřmi kusy stavitelného závěsu TRIO 15_x000D_. Závěs musí umožnit seřízení dveří ve třech rovinách jen za použití imbusového klíče. Požární vložkový zámek má zapuštěné čelo. KLIKA - KLIKA, dveřní klika do tělocvičny, nerez matný. Celková tloušťka křídla je 43 mm. Dveře jsou osazeny samozavíračem. Protipožární dveře jsou vždy dodávány jako komplet (dveřní křídlo a systémová zárubeň)_x000D_ </t>
    </r>
    <r>
      <rPr>
        <b/>
        <i/>
        <sz val="8"/>
        <color rgb="FF969696"/>
        <rFont val="Arial CE"/>
        <charset val="238"/>
      </rPr>
      <t>Dveřní zárubeň:</t>
    </r>
    <r>
      <rPr>
        <i/>
        <sz val="7"/>
        <color rgb="FF969696"/>
        <rFont val="Arial CE"/>
      </rPr>
      <t xml:space="preserve"> Dveřní zárubeň požárního uzávěru EI 30 DP1; Typ zárubně: systémová, dvourámová, těsněná, požární s přerušeným tepelným mostem, k dodatečné montáži do tuhé podpěrné konstrukce s vysokou objemovou hmotností. Zárubeň je zhotovena z ohýbaného pozinkovaného plechu tl. 1,25 mm, vybavena 2 x čtyřmi kusy dveřních stavitelných závěsů TRIO 15 SD a montážními kotvami na nosné části zárubně, se zámky montážních kotev na záklopové části zárubně. Rámy zárubně se v drážce pro dorazové těsnění mechanicky spojují vruty, v místě styku rámů po obvodu zárubně je vložena izolační_x000D_ páska. Vzniklá drážka po obvodu zárubně je osazena silikonovým dorazovým těsněním. Dvourámová zárubeň je určena do přesných stavebních otvorů z betonu nebo zdiva, límec zárubně po obou stranách překrývá stavební otvor. Při montáži je nutné zárubeň ve zdivu upevnit ve všech kotvících bodech a celý profil zárubně vyplnit zdivem, zdící nebo betonovou směsí tak, aby nevznikly žádné vzduchové kapsy._x000D_ Použití požární montážní pěny je nepřípustné. Zárubeň musí být osazena s důrazem na kolmost, vodorovnost a svislost ve všech rovinách a na zachování stanovené jmenovité průchozí šířky a výšky. Součástí je i přechodová podlahová lišta z nerezové oceli._x000D_
</t>
    </r>
  </si>
  <si>
    <t>Vedlejší Rozpočtové Náklady</t>
  </si>
  <si>
    <r>
      <rPr>
        <b/>
        <i/>
        <sz val="8"/>
        <color rgb="FF969696"/>
        <rFont val="Arial CE"/>
        <charset val="238"/>
      </rPr>
      <t xml:space="preserve">Poznámka k položce:_x000D_ </t>
    </r>
    <r>
      <rPr>
        <i/>
        <sz val="7"/>
        <color rgb="FF969696"/>
        <rFont val="Arial CE"/>
      </rPr>
      <t xml:space="preserve">Náklady na zřízení, provoz a odstranění zařízení staveniště uvnitř areálu ZŠ a MŠ v rozsahu: vybudování odkladové a skladovací venkovní plochy pro potřebný stavební materiál, kontejner na vybouranou suť, stroje, nářadí a nástroje potřebné pro stavbu. Ruční nářadí a nástroje bude možné uložit v budově ZŠ, v křídle tělocvičny dotčeném stavbou. Pracovníkům zhotovitele bude umožněno využívat sociální zařízení v křídle tělocvičny ZŠ, po dokončení prací bude zhotovitelem uvedeno do původního stavu. V rámci zařízení staveniště zhotovitel zajistí v křídle tělocvičny osazení a připojení podružného elektroměru a vodoměru, nezbytné úpravy stávajících  přípojných míst, uvedení přípojných míst do původního stavu. Křídlo tělocvičny bude po celou dobu stavby uzamčeno a odděleno od zbývajících částí objektu ZŠ. Vyjma období letních prázdnin 07 - 08 / 2025 budou práce realizovány za provozu ZŠ a MŠ. Prostor venkovního zařízení staveniště musí být umístěn tak, aby po celou dobu realizace stavby byla zachována možnost bezpečného užívání venkovních sportovních a herních ploch uvnitř areálu ZŠ a MŠ bez časového omezení a současně byl umožněn bezpečný vstup dětí a veřejnosti do areálu ZŠ a MŠ Hanspaulka z ulice Sušická, souběžně s provozem stavby. Vjezd do areálu ZŠ a MŠ bude umožněn z ulice Sušická, podél křídla tělocvičny. </t>
    </r>
  </si>
  <si>
    <r>
      <rPr>
        <b/>
        <i/>
        <sz val="8"/>
        <color rgb="FF969696"/>
        <rFont val="Arial CE"/>
        <charset val="238"/>
      </rPr>
      <t>Poznámka k položce:_x000D_</t>
    </r>
    <r>
      <rPr>
        <i/>
        <sz val="7"/>
        <color rgb="FF969696"/>
        <rFont val="Arial CE"/>
      </rPr>
      <t xml:space="preserve">
</t>
    </r>
  </si>
  <si>
    <r>
      <rPr>
        <b/>
        <i/>
        <sz val="8"/>
        <color rgb="FF969696"/>
        <rFont val="Arial CE"/>
        <charset val="238"/>
      </rPr>
      <t>Poznámka k položce:_x000D_</t>
    </r>
    <r>
      <rPr>
        <i/>
        <sz val="7"/>
        <color rgb="FF969696"/>
        <rFont val="Arial CE"/>
      </rPr>
      <t xml:space="preserve">
Venkovních i vnitřních ploch</t>
    </r>
  </si>
  <si>
    <r>
      <rPr>
        <b/>
        <i/>
        <sz val="8"/>
        <color rgb="FF969696"/>
        <rFont val="Arial CE"/>
        <charset val="238"/>
      </rPr>
      <t>Poznámka k položce:_x000D_</t>
    </r>
    <r>
      <rPr>
        <i/>
        <sz val="7"/>
        <color rgb="FF969696"/>
        <rFont val="Arial CE"/>
      </rPr>
      <t xml:space="preserve">
Jedná se o závěrečný čistý úklid celého křídla tělocvičny dotčeného stavební činností včetně úklidu veškerých vnitřních i venkovních ploch užívaných pro zařízení staveniště </t>
    </r>
  </si>
  <si>
    <t>Podíl přidružených výkonů z C21M a navázaného materiálu</t>
  </si>
  <si>
    <t>Celk. závěrečná prohlídka, výchozí revize el.zařízení, vyhotovení protokolu o možnosti bezpečného užívání</t>
  </si>
  <si>
    <t>Podružný materiál</t>
  </si>
  <si>
    <t>GZS z C21M a navázaného materiálu</t>
  </si>
  <si>
    <t>04</t>
  </si>
  <si>
    <t>Chodba před tělocvičnou</t>
  </si>
  <si>
    <t>chodba před tělocvičnou - lokální oprava stěny</t>
  </si>
  <si>
    <t>RMAT00009</t>
  </si>
  <si>
    <t>Demontáž původních nábytkových věšáků z dřevěného palubkového obložení stěn</t>
  </si>
  <si>
    <t>chodba před tělocvičnou stěny a strop</t>
  </si>
  <si>
    <t>783601815</t>
  </si>
  <si>
    <t>Odstranění nátěrů truhlářských výrobků obroušením</t>
  </si>
  <si>
    <t>783622900</t>
  </si>
  <si>
    <t>Údržba - nátěr truhlářských výrobků 2násobný syntetický - bezbarvým lakem</t>
  </si>
  <si>
    <t>chodba / šatna dětí před tělocvičnou - lokální oprava stěny</t>
  </si>
  <si>
    <t>chodba / šatna dětí před tělocvičnou, stávající věšáky upevněny 2 vruty do dřevěného palubkového obložení stěn</t>
  </si>
  <si>
    <t>Nábytkový věšák se 3 háčky (horní velký + 2 malé), 2 x viditelný upevňovací vrut, materiál kov</t>
  </si>
  <si>
    <t>příklad standardu, např.věšák FABIO</t>
  </si>
  <si>
    <t>chodba / šatna dětí před tělocvičnou</t>
  </si>
  <si>
    <t>(původní synt.omyv.nátěr bude zachován)</t>
  </si>
  <si>
    <t>chodba / šatna dětí před tělocvičnou - dřevěné palubkové obložení stěn</t>
  </si>
  <si>
    <t>chodba / šatna dětí před tělocvičnou stěny a strop</t>
  </si>
  <si>
    <t>Dvojnásobné bílé malby ze směsí za mokra velmi dobře oděruvzdorných v místnostech v přes 3,80 do 5,00 m</t>
  </si>
  <si>
    <t>784211113</t>
  </si>
  <si>
    <t>04 - Chodba před tělocvičnou</t>
  </si>
  <si>
    <t>D+M odstranění původního nátěru a nový nátěr cvičebního vybavení SV03 kolovadlo pod stropem</t>
  </si>
  <si>
    <t>podhled kazetový akustický viditelný rastr tl 15 mm, 600x1200mm ( zavěšený s odolností proti nárazu míče 1A) tl 40 mm - plné desky</t>
  </si>
  <si>
    <t>Poznámka k položce:_x000D_
AP01_x000D_
AKUSTICKÁ PODHLEDOVÁ DESKA 1200x600mm, tl.40mm_x000D_
vkládaná do rastru_x000D_
Absorpční třída A_x000D_
Hrany se základním nátěrem_x000D_
Klasifikováno jako 1A pro mechanické vlivy_x000D_
Příklad standardu Ecophon Super G Plus A</t>
  </si>
  <si>
    <t>podhled kazetový akustický viditelný rastr tl 15 mm, 600x1200mm ( zavěšený s odolností proti nárazu míče 1A ) tl 40 mm - desky s otvorem pro instalaci svítidel</t>
  </si>
  <si>
    <t>Poznámka k položce:_x000D_
AP02_x000D_
AKUSTICKÁ PODHLEDOVÁ DESKA 1200x600mm, tl.40mm_x000D_
S OTVOREM PRO INSTALACI SVÍTIDLA vkládaná do rastru_x000D_
Absorpční třída A_x000D_
Hrany se základním nátěrem_x000D_
Klasifikováno jako 1A pro mechanické vlivy_x000D_
Příklad standardu Ecophon Super G Plus A</t>
  </si>
  <si>
    <t>podhled kazetový akustický viditelný rastr tl 15 mm,  ( zavěšený s odolností proti nárazu míče 1A ) tl 40 mm - desky s atypickým rozměrem přížezy</t>
  </si>
  <si>
    <t>Poznámka k položce:_x000D_
AP03_x000D_
AKUSTICKÁ PODHLEDOVÁ DESKA atypický rozměr, tl.40mm_x000D_
S OTVOREM PRO INSTALACI SVÍTIDLA vkládaná do rastru_x000D_
Absorpční třída A_x000D_
Hrany se základním nátěrem_x000D_
Klasifikováno jako 1A pro mechanické vlivy_x000D_
SVISLÉ PŘÍŘEZY_x000D_
AKUSTICKÁ PODHLEDOVÁ DESKA v.200mm, tl.40mm_x000D_
vkládaná do rastru na svislo_x000D_
Absorpční třída A_x000D_
Hrany se základním nátěrem nebo bez nátěru_x000D_
Klasifikováno jako 1A pro mechanické vlivy_x000D_
Příklad standardu Ecophon Super G Plus A</t>
  </si>
  <si>
    <t>D+M nové cvičební vybavení SV08 dřevěný žebřík vč. kladkového mechanismu a ocelové kce.</t>
  </si>
  <si>
    <t xml:space="preserve">Poznámka k položce:_x000D_
Nové žebříky budou vyrobeny s výškou zohledňující snížení stropu akustickým podhledem a zvýšení podlahy novou skladbou sportovního povrchu. </t>
  </si>
  <si>
    <t xml:space="preserve">Pokládka pěnové podložky s hustotou 60kg/m3 tl 15 mm s celoplošným doplněním pojistné parotěsné fólie </t>
  </si>
  <si>
    <t>pěnová podložka s hustotou 60kg/m3 a tl 15 mm s celoplošným doplněním pojistné parotěsné fólie</t>
  </si>
  <si>
    <t>D+M systémových lemovacích obvodových lišt s odvětracími otvory pro sportovní vinylové podlahy umožňujicí dilataci a odvětrání podlahy</t>
  </si>
  <si>
    <t xml:space="preserve">Poznámka k položce:_x000D_
odstranění původního nátěru, 1 x nový základní nátěr, 2 x finální syntetický nátěr. Na kolovadlo není požadována výchozí inspekční zpráva o možnosti budoucího bezpečného užívání (revize), neboť nebude používáno.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</si>
</sst>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
      <i/>
      <sz val="7"/>
      <color rgb="FF969696"/>
      <name val="Arial CE"/>
      <charset val="238"/>
    </font>
    <font>
      <b/>
      <i/>
      <sz val="8"/>
      <color rgb="FF969696"/>
      <name val="Arial CE"/>
      <charset val="238"/>
    </font>
    <font>
      <b/>
      <i/>
      <sz val="7"/>
      <color rgb="FF969696"/>
      <name val="Arial CE"/>
      <charset val="238"/>
    </font>
    <font>
      <b/>
      <sz val="8"/>
      <color rgb="FF003366"/>
      <name val="Arial CE"/>
      <charset val="238"/>
    </font>
    <font>
      <b/>
      <sz val="11"/>
      <color rgb="FF003366"/>
      <name val="Arial CE"/>
      <charset val="238"/>
    </font>
    <font>
      <b/>
      <sz val="12"/>
      <color rgb="FF003366"/>
      <name val="Arial CE"/>
      <charset val="238"/>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rgb="FFFFFF99"/>
        <bgColor indexed="64"/>
      </patternFill>
    </fill>
    <fill>
      <patternFill patternType="solid">
        <fgColor theme="0"/>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93">
    <xf numFmtId="0" fontId="0" fillId="0" borderId="0" xfId="0"/>
    <xf numFmtId="4" fontId="20" fillId="5" borderId="22" xfId="0" applyNumberFormat="1" applyFont="1" applyFill="1" applyBorder="1" applyAlignment="1" applyProtection="1">
      <alignment vertical="center"/>
      <protection locked="0"/>
    </xf>
    <xf numFmtId="4" fontId="34" fillId="5" borderId="22" xfId="0" applyNumberFormat="1" applyFont="1" applyFill="1" applyBorder="1" applyAlignment="1" applyProtection="1">
      <alignment vertical="center"/>
      <protection locked="0"/>
    </xf>
    <xf numFmtId="0" fontId="0" fillId="0" borderId="0" xfId="0" applyFont="1" applyAlignment="1" applyProtection="1">
      <alignment horizontal="left" vertical="center"/>
    </xf>
    <xf numFmtId="0" fontId="0" fillId="0" borderId="1" xfId="0" applyBorder="1" applyProtection="1"/>
    <xf numFmtId="0" fontId="0" fillId="0" borderId="2" xfId="0" applyBorder="1" applyProtection="1"/>
    <xf numFmtId="0" fontId="0" fillId="0" borderId="3" xfId="0" applyBorder="1" applyProtection="1"/>
    <xf numFmtId="0" fontId="14" fillId="0" borderId="0" xfId="0" applyFont="1" applyAlignment="1" applyProtection="1">
      <alignment horizontal="left" vertical="center"/>
    </xf>
    <xf numFmtId="0" fontId="28" fillId="0" borderId="0" xfId="0" applyFont="1" applyAlignment="1" applyProtection="1">
      <alignment horizontal="left" vertical="center"/>
    </xf>
    <xf numFmtId="0" fontId="0" fillId="0" borderId="3" xfId="0" applyFont="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165" fontId="2" fillId="0" borderId="0" xfId="0" applyNumberFormat="1" applyFont="1" applyAlignment="1" applyProtection="1">
      <alignment horizontal="left" vertical="center"/>
    </xf>
    <xf numFmtId="0" fontId="0" fillId="0" borderId="0" xfId="0" applyFont="1" applyAlignment="1" applyProtection="1">
      <alignment vertical="center" wrapText="1"/>
    </xf>
    <xf numFmtId="0" fontId="0" fillId="0" borderId="3" xfId="0" applyFont="1" applyBorder="1" applyAlignment="1" applyProtection="1">
      <alignment vertical="center" wrapText="1"/>
    </xf>
    <xf numFmtId="0" fontId="0" fillId="0" borderId="3" xfId="0" applyBorder="1" applyAlignment="1" applyProtection="1">
      <alignment vertical="center" wrapText="1"/>
    </xf>
    <xf numFmtId="0" fontId="0" fillId="0" borderId="12" xfId="0" applyFont="1" applyBorder="1" applyAlignment="1" applyProtection="1">
      <alignment vertical="center"/>
    </xf>
    <xf numFmtId="0" fontId="15" fillId="0" borderId="0" xfId="0" applyFont="1" applyAlignment="1" applyProtection="1">
      <alignment horizontal="left" vertical="center"/>
    </xf>
    <xf numFmtId="4" fontId="22" fillId="0" borderId="0" xfId="0" applyNumberFormat="1" applyFont="1" applyAlignment="1" applyProtection="1">
      <alignment vertical="center"/>
    </xf>
    <xf numFmtId="0" fontId="1" fillId="0" borderId="0" xfId="0" applyFont="1" applyAlignment="1" applyProtection="1">
      <alignment horizontal="right" vertical="center"/>
    </xf>
    <xf numFmtId="0" fontId="19" fillId="0" borderId="0" xfId="0" applyFont="1" applyAlignment="1" applyProtection="1">
      <alignment horizontal="left" vertical="center"/>
    </xf>
    <xf numFmtId="4" fontId="1" fillId="0" borderId="0" xfId="0" applyNumberFormat="1" applyFont="1" applyAlignment="1" applyProtection="1">
      <alignment vertical="center"/>
    </xf>
    <xf numFmtId="164" fontId="1" fillId="0" borderId="0" xfId="0" applyNumberFormat="1" applyFont="1" applyAlignment="1" applyProtection="1">
      <alignment horizontal="right" vertical="center"/>
    </xf>
    <xf numFmtId="0" fontId="0" fillId="4" borderId="0" xfId="0" applyFont="1" applyFill="1" applyAlignment="1" applyProtection="1">
      <alignment vertical="center"/>
    </xf>
    <xf numFmtId="0" fontId="4"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4" fillId="4" borderId="7" xfId="0" applyFont="1" applyFill="1" applyBorder="1" applyAlignment="1" applyProtection="1">
      <alignment horizontal="right" vertical="center"/>
    </xf>
    <xf numFmtId="0" fontId="4" fillId="4" borderId="7" xfId="0" applyFont="1" applyFill="1" applyBorder="1" applyAlignment="1" applyProtection="1">
      <alignment horizontal="center" vertical="center"/>
    </xf>
    <xf numFmtId="4" fontId="4" fillId="4" borderId="7" xfId="0" applyNumberFormat="1" applyFont="1" applyFill="1" applyBorder="1" applyAlignment="1" applyProtection="1">
      <alignment vertical="center"/>
    </xf>
    <xf numFmtId="0" fontId="0" fillId="4" borderId="8" xfId="0" applyFont="1" applyFill="1" applyBorder="1" applyAlignment="1" applyProtection="1">
      <alignment vertical="center"/>
    </xf>
    <xf numFmtId="0" fontId="17" fillId="0" borderId="4" xfId="0" applyFont="1" applyBorder="1" applyAlignment="1" applyProtection="1">
      <alignment horizontal="left" vertical="center"/>
    </xf>
    <xf numFmtId="0" fontId="0" fillId="0" borderId="4" xfId="0" applyBorder="1" applyAlignment="1" applyProtection="1">
      <alignment vertical="center"/>
    </xf>
    <xf numFmtId="0" fontId="1" fillId="0" borderId="5" xfId="0" applyFont="1" applyBorder="1" applyAlignment="1" applyProtection="1">
      <alignment horizontal="left" vertical="center"/>
    </xf>
    <xf numFmtId="0" fontId="0" fillId="0" borderId="5" xfId="0" applyFont="1" applyBorder="1" applyAlignment="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horizontal="righ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0" fillId="4" borderId="0" xfId="0" applyFont="1" applyFill="1" applyAlignment="1" applyProtection="1">
      <alignment horizontal="left" vertical="center"/>
    </xf>
    <xf numFmtId="0" fontId="20"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0" xfId="0" applyFont="1" applyAlignment="1" applyProtection="1">
      <alignment vertical="center"/>
    </xf>
    <xf numFmtId="0" fontId="6" fillId="0" borderId="3" xfId="0" applyFont="1" applyBorder="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7" fillId="0" borderId="0" xfId="0" applyFont="1" applyAlignment="1" applyProtection="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0" fillId="0" borderId="0" xfId="0" applyFont="1" applyAlignment="1" applyProtection="1">
      <alignment horizontal="center" vertical="center" wrapText="1"/>
    </xf>
    <xf numFmtId="0" fontId="0" fillId="0" borderId="3" xfId="0" applyFont="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0" xfId="0" applyFont="1" applyFill="1" applyAlignment="1" applyProtection="1">
      <alignment horizontal="center" vertical="center" wrapText="1"/>
    </xf>
    <xf numFmtId="0" fontId="0" fillId="0" borderId="3" xfId="0" applyBorder="1" applyAlignment="1" applyProtection="1">
      <alignment horizontal="center" vertical="center" wrapText="1"/>
    </xf>
    <xf numFmtId="0" fontId="21" fillId="0" borderId="16"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0" fillId="0" borderId="0" xfId="0" applyAlignment="1" applyProtection="1">
      <alignment horizontal="center" vertical="center" wrapText="1"/>
    </xf>
    <xf numFmtId="0" fontId="22" fillId="0" borderId="0" xfId="0" applyFont="1" applyAlignment="1" applyProtection="1">
      <alignment horizontal="left" vertical="center"/>
    </xf>
    <xf numFmtId="4" fontId="22" fillId="0" borderId="0" xfId="0" applyNumberFormat="1" applyFont="1" applyAlignment="1" applyProtection="1"/>
    <xf numFmtId="0" fontId="0" fillId="0" borderId="11" xfId="0" applyFont="1" applyBorder="1" applyAlignment="1" applyProtection="1">
      <alignment vertical="center"/>
    </xf>
    <xf numFmtId="0" fontId="0" fillId="0" borderId="12" xfId="0" applyBorder="1" applyAlignment="1" applyProtection="1">
      <alignment vertical="center"/>
    </xf>
    <xf numFmtId="166" fontId="30" fillId="0" borderId="12" xfId="0" applyNumberFormat="1" applyFont="1" applyBorder="1" applyAlignment="1" applyProtection="1"/>
    <xf numFmtId="166" fontId="30" fillId="0" borderId="13" xfId="0" applyNumberFormat="1" applyFont="1" applyBorder="1" applyAlignment="1" applyProtection="1"/>
    <xf numFmtId="4" fontId="31" fillId="0" borderId="0" xfId="0" applyNumberFormat="1" applyFont="1" applyAlignment="1" applyProtection="1">
      <alignment vertical="center"/>
    </xf>
    <xf numFmtId="0" fontId="8" fillId="0" borderId="0" xfId="0" applyFont="1" applyAlignment="1" applyProtection="1"/>
    <xf numFmtId="0" fontId="8" fillId="0" borderId="3" xfId="0" applyFont="1" applyBorder="1" applyAlignment="1" applyProtection="1"/>
    <xf numFmtId="0" fontId="8" fillId="0" borderId="0" xfId="0" applyFont="1" applyAlignment="1" applyProtection="1">
      <alignment horizontal="left"/>
    </xf>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pplyProtection="1">
      <alignment horizontal="center"/>
    </xf>
    <xf numFmtId="4" fontId="8" fillId="0" borderId="0" xfId="0" applyNumberFormat="1" applyFont="1" applyAlignment="1" applyProtection="1">
      <alignment vertical="center"/>
    </xf>
    <xf numFmtId="0" fontId="20" fillId="0" borderId="22" xfId="0" applyFont="1" applyBorder="1" applyAlignment="1" applyProtection="1">
      <alignment horizontal="center" vertical="center"/>
    </xf>
    <xf numFmtId="49" fontId="20" fillId="0" borderId="22" xfId="0" applyNumberFormat="1" applyFont="1" applyBorder="1" applyAlignment="1" applyProtection="1">
      <alignment horizontal="left" vertical="center" wrapText="1"/>
    </xf>
    <xf numFmtId="0" fontId="20" fillId="0" borderId="22" xfId="0" applyFont="1" applyBorder="1" applyAlignment="1" applyProtection="1">
      <alignment horizontal="left" vertical="center" wrapText="1"/>
    </xf>
    <xf numFmtId="0" fontId="20" fillId="0" borderId="22" xfId="0" applyFont="1" applyBorder="1" applyAlignment="1" applyProtection="1">
      <alignment horizontal="center" vertical="center" wrapText="1"/>
    </xf>
    <xf numFmtId="167" fontId="20" fillId="0" borderId="22" xfId="0" applyNumberFormat="1" applyFont="1" applyBorder="1" applyAlignment="1" applyProtection="1">
      <alignment vertical="center"/>
    </xf>
    <xf numFmtId="4" fontId="20"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5" xfId="0" applyNumberFormat="1" applyFont="1" applyBorder="1" applyAlignment="1" applyProtection="1">
      <alignment vertical="center"/>
    </xf>
    <xf numFmtId="0" fontId="20" fillId="0" borderId="0" xfId="0" applyFont="1" applyAlignment="1" applyProtection="1">
      <alignment horizontal="left" vertical="center"/>
    </xf>
    <xf numFmtId="4" fontId="0" fillId="0" borderId="0" xfId="0" applyNumberFormat="1" applyFont="1" applyAlignment="1" applyProtection="1">
      <alignment vertical="center"/>
    </xf>
    <xf numFmtId="0" fontId="32" fillId="0" borderId="0" xfId="0" applyFont="1" applyAlignment="1" applyProtection="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0" fillId="0" borderId="0" xfId="0" applyFont="1" applyAlignment="1" applyProtection="1">
      <alignment vertical="center"/>
      <protection locked="0"/>
    </xf>
    <xf numFmtId="0" fontId="33" fillId="0" borderId="0" xfId="0" applyFont="1" applyAlignment="1" applyProtection="1">
      <alignment vertical="center" wrapText="1"/>
    </xf>
    <xf numFmtId="0" fontId="9" fillId="0" borderId="0" xfId="0" applyFont="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10" fillId="0" borderId="0" xfId="0" applyFont="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21" fillId="0" borderId="19" xfId="0" applyFont="1" applyBorder="1" applyAlignment="1" applyProtection="1">
      <alignment horizontal="left" vertical="center"/>
    </xf>
    <xf numFmtId="0" fontId="21" fillId="0" borderId="20" xfId="0" applyFont="1" applyBorder="1" applyAlignment="1" applyProtection="1">
      <alignment horizontal="center" vertical="center"/>
    </xf>
    <xf numFmtId="166" fontId="21" fillId="0" borderId="20" xfId="0" applyNumberFormat="1" applyFont="1" applyBorder="1" applyAlignment="1" applyProtection="1">
      <alignment vertical="center"/>
    </xf>
    <xf numFmtId="166" fontId="21" fillId="0" borderId="21" xfId="0" applyNumberFormat="1" applyFont="1" applyBorder="1" applyAlignment="1" applyProtection="1">
      <alignment vertical="center"/>
    </xf>
    <xf numFmtId="0" fontId="11" fillId="0" borderId="0" xfId="0" applyFont="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0" fontId="35" fillId="0" borderId="22" xfId="0" applyFont="1" applyBorder="1" applyAlignment="1" applyProtection="1">
      <alignment vertical="center"/>
    </xf>
    <xf numFmtId="0" fontId="35" fillId="0" borderId="3" xfId="0" applyFont="1" applyBorder="1" applyAlignment="1" applyProtection="1">
      <alignment vertical="center"/>
    </xf>
    <xf numFmtId="0" fontId="34" fillId="0" borderId="14" xfId="0" applyFont="1" applyBorder="1" applyAlignment="1" applyProtection="1">
      <alignment horizontal="left" vertical="center"/>
    </xf>
    <xf numFmtId="0" fontId="34" fillId="0" borderId="0" xfId="0" applyFont="1" applyBorder="1" applyAlignment="1" applyProtection="1">
      <alignment horizontal="center"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0" fillId="6" borderId="0" xfId="0" applyFont="1" applyFill="1" applyAlignment="1" applyProtection="1">
      <alignment vertical="center"/>
    </xf>
    <xf numFmtId="0" fontId="40" fillId="0" borderId="0" xfId="0" applyFont="1" applyAlignment="1" applyProtection="1"/>
    <xf numFmtId="0" fontId="41" fillId="0" borderId="0" xfId="0" applyFont="1" applyAlignment="1" applyProtection="1">
      <alignment horizontal="left"/>
    </xf>
    <xf numFmtId="0" fontId="41" fillId="0" borderId="0" xfId="0" applyFont="1" applyAlignment="1" applyProtection="1"/>
    <xf numFmtId="4" fontId="41" fillId="0" borderId="0" xfId="0" applyNumberFormat="1" applyFont="1" applyAlignment="1" applyProtection="1"/>
    <xf numFmtId="0" fontId="42" fillId="0" borderId="0" xfId="0" applyFont="1" applyAlignment="1" applyProtection="1">
      <alignment horizontal="left"/>
    </xf>
    <xf numFmtId="4" fontId="42" fillId="0" borderId="0" xfId="0" applyNumberFormat="1" applyFont="1" applyAlignment="1" applyProtection="1"/>
    <xf numFmtId="0" fontId="9" fillId="6" borderId="0" xfId="0" applyFont="1" applyFill="1" applyAlignment="1" applyProtection="1">
      <alignment vertical="center"/>
    </xf>
    <xf numFmtId="0" fontId="32" fillId="6" borderId="0" xfId="0" applyFont="1" applyFill="1" applyAlignment="1" applyProtection="1">
      <alignment horizontal="left" vertical="center"/>
    </xf>
    <xf numFmtId="0" fontId="9" fillId="6" borderId="0" xfId="0" applyFont="1" applyFill="1" applyAlignment="1" applyProtection="1">
      <alignment horizontal="left" vertical="center"/>
    </xf>
    <xf numFmtId="0" fontId="9" fillId="6" borderId="0" xfId="0" applyFont="1" applyFill="1" applyAlignment="1" applyProtection="1">
      <alignment horizontal="left" vertical="center" wrapText="1"/>
    </xf>
    <xf numFmtId="0" fontId="20" fillId="6" borderId="22" xfId="0" applyFont="1" applyFill="1" applyBorder="1" applyAlignment="1" applyProtection="1">
      <alignment horizontal="center" vertical="center"/>
    </xf>
    <xf numFmtId="49" fontId="20" fillId="6" borderId="22" xfId="0" applyNumberFormat="1" applyFont="1" applyFill="1" applyBorder="1" applyAlignment="1" applyProtection="1">
      <alignment horizontal="left" vertical="center" wrapText="1"/>
    </xf>
    <xf numFmtId="0" fontId="20" fillId="6" borderId="22" xfId="0" applyFont="1" applyFill="1" applyBorder="1" applyAlignment="1" applyProtection="1">
      <alignment horizontal="left" vertical="center" wrapText="1"/>
    </xf>
    <xf numFmtId="0" fontId="10" fillId="6" borderId="0" xfId="0" applyFont="1" applyFill="1" applyAlignment="1" applyProtection="1">
      <alignment vertical="center"/>
    </xf>
    <xf numFmtId="0" fontId="10" fillId="6" borderId="0" xfId="0" applyFont="1" applyFill="1" applyAlignment="1" applyProtection="1">
      <alignment horizontal="left" vertical="center"/>
    </xf>
    <xf numFmtId="0" fontId="8" fillId="6" borderId="0" xfId="0" applyFont="1" applyFill="1" applyAlignment="1" applyProtection="1"/>
    <xf numFmtId="0" fontId="8" fillId="6" borderId="0" xfId="0" applyFont="1" applyFill="1" applyAlignment="1" applyProtection="1">
      <alignment horizontal="left"/>
    </xf>
    <xf numFmtId="0" fontId="41" fillId="6" borderId="0" xfId="0" applyFont="1" applyFill="1" applyAlignment="1" applyProtection="1">
      <alignment horizontal="left"/>
    </xf>
    <xf numFmtId="0" fontId="11" fillId="6" borderId="0" xfId="0" applyFont="1" applyFill="1" applyAlignment="1" applyProtection="1">
      <alignment vertical="center"/>
    </xf>
    <xf numFmtId="0" fontId="11" fillId="6" borderId="0" xfId="0" applyFont="1" applyFill="1" applyAlignment="1" applyProtection="1">
      <alignment horizontal="left" vertical="center"/>
    </xf>
    <xf numFmtId="0" fontId="0" fillId="6" borderId="10" xfId="0" applyFont="1" applyFill="1" applyBorder="1" applyAlignment="1" applyProtection="1">
      <alignment vertical="center"/>
    </xf>
    <xf numFmtId="0" fontId="0" fillId="6" borderId="0" xfId="0" applyFill="1" applyProtection="1"/>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0" fontId="0" fillId="0" borderId="0" xfId="0" applyProtection="1">
      <protection locked="0"/>
    </xf>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0" fontId="0" fillId="0" borderId="0" xfId="0" applyAlignment="1" applyProtection="1">
      <alignment vertical="center" wrapText="1"/>
    </xf>
    <xf numFmtId="167" fontId="34" fillId="5" borderId="22" xfId="0" applyNumberFormat="1" applyFont="1" applyFill="1" applyBorder="1" applyAlignment="1" applyProtection="1">
      <alignment vertical="center"/>
      <protection locked="0"/>
    </xf>
    <xf numFmtId="0" fontId="12" fillId="0" borderId="0" xfId="0" applyFont="1" applyAlignment="1" applyProtection="1">
      <alignment horizontal="left" vertical="center"/>
    </xf>
    <xf numFmtId="0" fontId="13" fillId="0" borderId="0" xfId="0" applyFont="1" applyAlignment="1" applyProtection="1">
      <alignment horizontal="left" vertical="center"/>
    </xf>
    <xf numFmtId="0" fontId="1" fillId="0" borderId="0" xfId="0" applyFont="1" applyAlignment="1" applyProtection="1">
      <alignment horizontal="left" vertical="top"/>
    </xf>
    <xf numFmtId="0" fontId="3" fillId="0" borderId="0" xfId="0" applyFont="1" applyAlignment="1" applyProtection="1">
      <alignment horizontal="left" vertical="top"/>
    </xf>
    <xf numFmtId="0" fontId="0" fillId="0" borderId="4" xfId="0" applyBorder="1" applyProtection="1"/>
    <xf numFmtId="0" fontId="15" fillId="0" borderId="5" xfId="0" applyFont="1" applyBorder="1" applyAlignment="1" applyProtection="1">
      <alignment horizontal="left" vertical="center"/>
    </xf>
    <xf numFmtId="0" fontId="1" fillId="0" borderId="0" xfId="0" applyFont="1" applyAlignment="1" applyProtection="1">
      <alignment vertical="center"/>
    </xf>
    <xf numFmtId="0" fontId="1" fillId="0" borderId="3" xfId="0" applyFont="1" applyBorder="1" applyAlignment="1" applyProtection="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2" fillId="0" borderId="0" xfId="0" applyFont="1" applyAlignment="1" applyProtection="1">
      <alignment vertical="center"/>
    </xf>
    <xf numFmtId="0" fontId="2" fillId="0" borderId="3" xfId="0" applyFont="1" applyBorder="1" applyAlignment="1" applyProtection="1">
      <alignment vertical="center"/>
    </xf>
    <xf numFmtId="0" fontId="3" fillId="0" borderId="0" xfId="0" applyFont="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15" fillId="0" borderId="0" xfId="0" applyFont="1" applyAlignment="1" applyProtection="1">
      <alignment vertical="center"/>
    </xf>
    <xf numFmtId="0" fontId="0" fillId="0" borderId="13" xfId="0" applyBorder="1" applyAlignment="1" applyProtection="1">
      <alignment vertical="center"/>
    </xf>
    <xf numFmtId="0" fontId="20" fillId="4" borderId="0" xfId="0" applyFont="1" applyFill="1" applyAlignment="1" applyProtection="1">
      <alignment horizontal="center" vertical="center"/>
    </xf>
    <xf numFmtId="0" fontId="0" fillId="0" borderId="13" xfId="0" applyFont="1" applyBorder="1" applyAlignment="1" applyProtection="1">
      <alignment vertical="center"/>
    </xf>
    <xf numFmtId="0" fontId="4" fillId="0" borderId="0" xfId="0" applyFont="1" applyAlignment="1" applyProtection="1">
      <alignment vertical="center"/>
    </xf>
    <xf numFmtId="0" fontId="4" fillId="0" borderId="3" xfId="0" applyFont="1" applyBorder="1" applyAlignment="1" applyProtection="1">
      <alignment vertical="center"/>
    </xf>
    <xf numFmtId="0" fontId="22" fillId="0" borderId="0" xfId="0" applyFont="1" applyAlignment="1" applyProtection="1">
      <alignment vertical="center"/>
    </xf>
    <xf numFmtId="0" fontId="4" fillId="0" borderId="0" xfId="0" applyFont="1" applyAlignment="1" applyProtection="1">
      <alignment horizontal="center" vertical="center"/>
    </xf>
    <xf numFmtId="4" fontId="18" fillId="0" borderId="14"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5" xfId="0" applyNumberFormat="1" applyFont="1" applyBorder="1" applyAlignment="1" applyProtection="1">
      <alignment vertical="center"/>
    </xf>
    <xf numFmtId="0" fontId="4" fillId="0" borderId="0" xfId="0" applyFont="1" applyAlignment="1" applyProtection="1">
      <alignment horizontal="left" vertical="center"/>
    </xf>
    <xf numFmtId="0" fontId="23" fillId="0" borderId="0" xfId="0" applyFont="1" applyAlignment="1" applyProtection="1">
      <alignment horizontal="left" vertical="center"/>
    </xf>
    <xf numFmtId="0" fontId="24" fillId="0" borderId="0" xfId="1" applyFont="1" applyAlignment="1" applyProtection="1">
      <alignment horizontal="center" vertical="center"/>
    </xf>
    <xf numFmtId="0" fontId="5" fillId="0" borderId="3" xfId="0" applyFont="1" applyBorder="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3" fillId="0" borderId="0" xfId="0" applyFont="1" applyAlignment="1" applyProtection="1">
      <alignment horizontal="center" vertical="center"/>
    </xf>
    <xf numFmtId="4" fontId="27" fillId="0" borderId="14" xfId="0" applyNumberFormat="1" applyFont="1" applyBorder="1" applyAlignment="1" applyProtection="1">
      <alignment vertical="center"/>
    </xf>
    <xf numFmtId="4" fontId="27" fillId="0" borderId="0" xfId="0" applyNumberFormat="1" applyFont="1" applyBorder="1" applyAlignment="1" applyProtection="1">
      <alignment vertical="center"/>
    </xf>
    <xf numFmtId="166" fontId="27" fillId="0" borderId="0" xfId="0" applyNumberFormat="1" applyFont="1" applyBorder="1" applyAlignment="1" applyProtection="1">
      <alignment vertical="center"/>
    </xf>
    <xf numFmtId="4" fontId="27" fillId="0" borderId="15" xfId="0" applyNumberFormat="1"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4" fontId="27" fillId="0" borderId="19" xfId="0" applyNumberFormat="1" applyFont="1" applyBorder="1" applyAlignment="1" applyProtection="1">
      <alignment vertical="center"/>
    </xf>
    <xf numFmtId="4" fontId="27" fillId="0" borderId="20" xfId="0" applyNumberFormat="1" applyFont="1" applyBorder="1" applyAlignment="1" applyProtection="1">
      <alignment vertical="center"/>
    </xf>
    <xf numFmtId="166" fontId="27" fillId="0" borderId="20" xfId="0" applyNumberFormat="1" applyFont="1" applyBorder="1" applyAlignment="1" applyProtection="1">
      <alignment vertical="center"/>
    </xf>
    <xf numFmtId="4" fontId="27" fillId="0" borderId="21" xfId="0" applyNumberFormat="1" applyFont="1" applyBorder="1" applyAlignment="1" applyProtection="1">
      <alignment vertical="center"/>
    </xf>
    <xf numFmtId="165" fontId="2" fillId="0" borderId="0" xfId="0" applyNumberFormat="1" applyFont="1" applyAlignment="1" applyProtection="1">
      <alignment horizontal="left" vertical="center"/>
    </xf>
    <xf numFmtId="4" fontId="22" fillId="0" borderId="0" xfId="0" applyNumberFormat="1" applyFont="1" applyAlignment="1" applyProtection="1">
      <alignment vertical="center"/>
    </xf>
    <xf numFmtId="0" fontId="2"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wrapText="1"/>
    </xf>
    <xf numFmtId="0" fontId="0" fillId="0" borderId="5" xfId="0" applyFont="1" applyBorder="1" applyAlignment="1" applyProtection="1">
      <alignment vertical="center"/>
    </xf>
    <xf numFmtId="0" fontId="1" fillId="0" borderId="0" xfId="0" applyFont="1" applyAlignment="1" applyProtection="1">
      <alignment horizontal="right" vertical="center"/>
    </xf>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Alignment="1" applyProtection="1">
      <alignment vertical="center" wrapText="1"/>
    </xf>
    <xf numFmtId="165" fontId="2" fillId="0" borderId="0" xfId="0" applyNumberFormat="1" applyFont="1" applyAlignment="1" applyProtection="1">
      <alignment horizontal="left" vertical="center"/>
    </xf>
    <xf numFmtId="4" fontId="22" fillId="0" borderId="0" xfId="0" applyNumberFormat="1" applyFont="1" applyAlignment="1" applyProtection="1">
      <alignment vertical="center"/>
    </xf>
    <xf numFmtId="0" fontId="2" fillId="0" borderId="0" xfId="0" applyFont="1" applyAlignment="1" applyProtection="1">
      <alignment horizontal="left" vertical="center"/>
    </xf>
    <xf numFmtId="0" fontId="0" fillId="0" borderId="0" xfId="0" applyProtection="1"/>
    <xf numFmtId="0" fontId="2" fillId="0" borderId="0" xfId="0" applyFont="1" applyAlignment="1" applyProtection="1">
      <alignment horizontal="left" vertical="center" wrapText="1"/>
    </xf>
    <xf numFmtId="0" fontId="0" fillId="0" borderId="5" xfId="0" applyFont="1" applyBorder="1" applyAlignment="1" applyProtection="1">
      <alignment vertical="center"/>
    </xf>
    <xf numFmtId="0" fontId="1" fillId="0" borderId="0" xfId="0" applyFont="1" applyAlignment="1" applyProtection="1">
      <alignment horizontal="right" vertical="center"/>
    </xf>
    <xf numFmtId="0" fontId="0" fillId="0" borderId="0" xfId="0" applyFont="1" applyAlignment="1" applyProtection="1">
      <alignment vertical="center"/>
    </xf>
    <xf numFmtId="0" fontId="1" fillId="0" borderId="0" xfId="0" applyFont="1" applyAlignment="1" applyProtection="1">
      <alignment horizontal="left" vertical="center"/>
    </xf>
    <xf numFmtId="0" fontId="0" fillId="0" borderId="0" xfId="0" applyAlignment="1" applyProtection="1">
      <alignment vertical="center" wrapText="1"/>
    </xf>
    <xf numFmtId="4" fontId="26" fillId="0" borderId="0" xfId="0" applyNumberFormat="1" applyFont="1" applyAlignment="1" applyProtection="1">
      <alignment vertical="center"/>
    </xf>
    <xf numFmtId="0" fontId="26" fillId="0" borderId="0" xfId="0" applyFont="1" applyAlignment="1" applyProtection="1">
      <alignment vertical="center"/>
    </xf>
    <xf numFmtId="49" fontId="25" fillId="0" borderId="0" xfId="0" applyNumberFormat="1" applyFont="1" applyAlignment="1" applyProtection="1">
      <alignment horizontal="left" vertical="center" wrapText="1"/>
    </xf>
    <xf numFmtId="0" fontId="25" fillId="0" borderId="0" xfId="0" applyFont="1" applyAlignment="1" applyProtection="1">
      <alignment horizontal="left" vertical="center" wrapText="1"/>
    </xf>
    <xf numFmtId="0" fontId="13" fillId="2" borderId="0" xfId="0" applyFont="1" applyFill="1" applyAlignment="1" applyProtection="1">
      <alignment horizontal="center" vertical="center"/>
    </xf>
    <xf numFmtId="0" fontId="0" fillId="0" borderId="0" xfId="0" applyProtection="1"/>
    <xf numFmtId="164" fontId="1" fillId="0" borderId="0" xfId="0" applyNumberFormat="1" applyFont="1" applyAlignment="1" applyProtection="1">
      <alignment horizontal="left" vertical="center"/>
    </xf>
    <xf numFmtId="0" fontId="1" fillId="0" borderId="0" xfId="0" applyFont="1" applyAlignment="1" applyProtection="1">
      <alignment vertical="center"/>
    </xf>
    <xf numFmtId="4" fontId="16" fillId="0" borderId="0" xfId="0" applyNumberFormat="1" applyFont="1" applyAlignment="1" applyProtection="1">
      <alignmen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2" fillId="0" borderId="0" xfId="0" applyFont="1" applyAlignment="1" applyProtection="1">
      <alignment horizontal="left" vertical="center"/>
    </xf>
    <xf numFmtId="0" fontId="3" fillId="0" borderId="0" xfId="0" applyFont="1" applyAlignment="1" applyProtection="1">
      <alignment horizontal="left" vertical="top" wrapText="1"/>
    </xf>
    <xf numFmtId="0" fontId="2" fillId="0" borderId="0" xfId="0" applyFont="1" applyAlignment="1" applyProtection="1">
      <alignment horizontal="left" vertical="center" wrapText="1"/>
    </xf>
    <xf numFmtId="4" fontId="15"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left"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left" vertical="center"/>
    </xf>
    <xf numFmtId="0" fontId="20" fillId="4" borderId="7" xfId="0" applyFont="1" applyFill="1" applyBorder="1" applyAlignment="1" applyProtection="1">
      <alignment horizontal="righ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8" fillId="0" borderId="11" xfId="0" applyFont="1" applyBorder="1" applyAlignment="1" applyProtection="1">
      <alignment horizontal="center" vertical="center"/>
    </xf>
    <xf numFmtId="0" fontId="18" fillId="0" borderId="12" xfId="0" applyFont="1" applyBorder="1" applyAlignment="1" applyProtection="1">
      <alignment horizontal="left" vertical="center"/>
    </xf>
    <xf numFmtId="0" fontId="19" fillId="0" borderId="14" xfId="0" applyFont="1" applyBorder="1" applyAlignment="1" applyProtection="1">
      <alignment horizontal="left" vertical="center"/>
    </xf>
    <xf numFmtId="0" fontId="19" fillId="0" borderId="0" xfId="0" applyFont="1" applyBorder="1" applyAlignment="1" applyProtection="1">
      <alignment horizontal="left" vertical="center"/>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Alignment="1" applyProtection="1">
      <alignment vertical="center" wrapText="1"/>
    </xf>
    <xf numFmtId="0" fontId="37" fillId="0" borderId="17" xfId="0" applyFont="1" applyBorder="1" applyAlignment="1" applyProtection="1">
      <alignment vertical="center" wrapText="1"/>
    </xf>
    <xf numFmtId="0" fontId="0" fillId="0" borderId="17" xfId="0" applyBorder="1" applyAlignment="1" applyProtection="1">
      <alignment vertical="center" wrapText="1"/>
    </xf>
    <xf numFmtId="0" fontId="37" fillId="0" borderId="17" xfId="0" applyFont="1" applyBorder="1" applyAlignment="1" applyProtection="1">
      <alignment vertical="top" wrapText="1"/>
    </xf>
    <xf numFmtId="0" fontId="37" fillId="0" borderId="12" xfId="0" applyFont="1" applyBorder="1" applyAlignment="1" applyProtection="1">
      <alignment vertical="center" wrapText="1"/>
    </xf>
    <xf numFmtId="0" fontId="0" fillId="0" borderId="12" xfId="0" applyBorder="1" applyAlignment="1" applyProtection="1">
      <alignment vertical="center" wrapText="1"/>
    </xf>
  </cellXfs>
  <cellStyles count="2">
    <cellStyle name="Hypertextový odkaz" xfId="1" builtinId="8"/>
    <cellStyle name="Normální" xfId="0" builtinId="0" customBuiltin="1"/>
  </cellStyles>
  <dxfs count="0"/>
  <tableStyles count="0"/>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1"/>
  <sheetViews>
    <sheetView showGridLines="0" topLeftCell="A55" zoomScaleNormal="100" workbookViewId="0">
      <selection activeCell="BE38" sqref="BE38"/>
    </sheetView>
  </sheetViews>
  <sheetFormatPr defaultRowHeight="11.25"/>
  <cols>
    <col min="1" max="1" width="8.33203125" style="178" customWidth="1"/>
    <col min="2" max="2" width="1.6640625" style="178" customWidth="1"/>
    <col min="3" max="3" width="4.1640625" style="178" customWidth="1"/>
    <col min="4" max="33" width="2.6640625" style="178" customWidth="1"/>
    <col min="34" max="34" width="3.33203125" style="178" customWidth="1"/>
    <col min="35" max="35" width="31.6640625" style="178" customWidth="1"/>
    <col min="36" max="37" width="2.5" style="178" customWidth="1"/>
    <col min="38" max="38" width="8.33203125" style="178" customWidth="1"/>
    <col min="39" max="39" width="3.33203125" style="178" customWidth="1"/>
    <col min="40" max="40" width="13.33203125" style="178" customWidth="1"/>
    <col min="41" max="41" width="7.5" style="178" customWidth="1"/>
    <col min="42" max="42" width="4.1640625" style="178" customWidth="1"/>
    <col min="43" max="43" width="15.6640625" style="178" hidden="1" customWidth="1"/>
    <col min="44" max="44" width="13.6640625" style="178" customWidth="1"/>
    <col min="45" max="47" width="25.83203125" style="178" hidden="1" customWidth="1"/>
    <col min="48" max="49" width="21.6640625" style="178" hidden="1" customWidth="1"/>
    <col min="50" max="51" width="25" style="178" hidden="1" customWidth="1"/>
    <col min="52" max="52" width="21.6640625" style="178" hidden="1" customWidth="1"/>
    <col min="53" max="53" width="19.1640625" style="178" hidden="1" customWidth="1"/>
    <col min="54" max="54" width="25" style="178" hidden="1" customWidth="1"/>
    <col min="55" max="55" width="21.6640625" style="178" hidden="1" customWidth="1"/>
    <col min="56" max="56" width="19.1640625" style="178" hidden="1" customWidth="1"/>
    <col min="57" max="57" width="66.5" style="178" customWidth="1"/>
    <col min="58" max="70" width="9.33203125" style="178"/>
    <col min="71" max="91" width="9.33203125" style="178" hidden="1"/>
    <col min="92" max="16384" width="9.33203125" style="178"/>
  </cols>
  <sheetData>
    <row r="1" spans="1:74">
      <c r="A1" s="183" t="s">
        <v>0</v>
      </c>
      <c r="AZ1" s="183" t="s">
        <v>1</v>
      </c>
      <c r="BA1" s="183" t="s">
        <v>2</v>
      </c>
      <c r="BB1" s="183" t="s">
        <v>1</v>
      </c>
      <c r="BT1" s="183" t="s">
        <v>3</v>
      </c>
      <c r="BU1" s="183" t="s">
        <v>3</v>
      </c>
      <c r="BV1" s="183" t="s">
        <v>4</v>
      </c>
    </row>
    <row r="2" spans="1:74" ht="36.950000000000003" customHeight="1">
      <c r="AR2" s="253" t="s">
        <v>5</v>
      </c>
      <c r="AS2" s="254"/>
      <c r="AT2" s="254"/>
      <c r="AU2" s="254"/>
      <c r="AV2" s="254"/>
      <c r="AW2" s="254"/>
      <c r="AX2" s="254"/>
      <c r="AY2" s="254"/>
      <c r="AZ2" s="254"/>
      <c r="BA2" s="254"/>
      <c r="BB2" s="254"/>
      <c r="BC2" s="254"/>
      <c r="BD2" s="254"/>
      <c r="BE2" s="254"/>
      <c r="BS2" s="3" t="s">
        <v>6</v>
      </c>
      <c r="BT2" s="3" t="s">
        <v>7</v>
      </c>
    </row>
    <row r="3" spans="1:74" ht="6.95" customHeight="1">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6"/>
      <c r="BS3" s="3" t="s">
        <v>6</v>
      </c>
      <c r="BT3" s="3" t="s">
        <v>8</v>
      </c>
    </row>
    <row r="4" spans="1:74" ht="24.95" customHeight="1">
      <c r="B4" s="6"/>
      <c r="D4" s="7" t="s">
        <v>9</v>
      </c>
      <c r="AR4" s="6"/>
      <c r="AS4" s="184" t="s">
        <v>10</v>
      </c>
      <c r="BS4" s="3" t="s">
        <v>11</v>
      </c>
    </row>
    <row r="5" spans="1:74" ht="12" customHeight="1">
      <c r="B5" s="6"/>
      <c r="D5" s="185" t="s">
        <v>12</v>
      </c>
      <c r="K5" s="262" t="s">
        <v>13</v>
      </c>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R5" s="6"/>
      <c r="BS5" s="3" t="s">
        <v>6</v>
      </c>
    </row>
    <row r="6" spans="1:74" ht="36.950000000000003" customHeight="1">
      <c r="B6" s="6"/>
      <c r="D6" s="186" t="s">
        <v>14</v>
      </c>
      <c r="K6" s="263" t="s">
        <v>15</v>
      </c>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R6" s="6"/>
      <c r="BS6" s="3" t="s">
        <v>6</v>
      </c>
    </row>
    <row r="7" spans="1:74" ht="12" customHeight="1">
      <c r="B7" s="6"/>
      <c r="D7" s="177" t="s">
        <v>16</v>
      </c>
      <c r="K7" s="179" t="s">
        <v>1</v>
      </c>
      <c r="AK7" s="177" t="s">
        <v>17</v>
      </c>
      <c r="AN7" s="179" t="s">
        <v>1</v>
      </c>
      <c r="AR7" s="6"/>
      <c r="BS7" s="3" t="s">
        <v>6</v>
      </c>
    </row>
    <row r="8" spans="1:74" ht="12" customHeight="1">
      <c r="B8" s="6"/>
      <c r="D8" s="177" t="s">
        <v>18</v>
      </c>
      <c r="K8" s="179" t="s">
        <v>19</v>
      </c>
      <c r="AK8" s="177" t="s">
        <v>20</v>
      </c>
      <c r="AN8" s="179" t="s">
        <v>21</v>
      </c>
      <c r="AR8" s="6"/>
      <c r="BS8" s="3" t="s">
        <v>6</v>
      </c>
    </row>
    <row r="9" spans="1:74" ht="14.45" customHeight="1">
      <c r="B9" s="6"/>
      <c r="AR9" s="6"/>
      <c r="BS9" s="3" t="s">
        <v>6</v>
      </c>
    </row>
    <row r="10" spans="1:74" ht="12" customHeight="1">
      <c r="B10" s="6"/>
      <c r="D10" s="177" t="s">
        <v>22</v>
      </c>
      <c r="AK10" s="177" t="s">
        <v>23</v>
      </c>
      <c r="AN10" s="179" t="s">
        <v>24</v>
      </c>
      <c r="AR10" s="6"/>
      <c r="BS10" s="3" t="s">
        <v>6</v>
      </c>
    </row>
    <row r="11" spans="1:74" ht="18.399999999999999" customHeight="1">
      <c r="B11" s="6"/>
      <c r="E11" s="179" t="s">
        <v>25</v>
      </c>
      <c r="AK11" s="177" t="s">
        <v>26</v>
      </c>
      <c r="AN11" s="179" t="s">
        <v>27</v>
      </c>
      <c r="AR11" s="6"/>
      <c r="BS11" s="3" t="s">
        <v>6</v>
      </c>
    </row>
    <row r="12" spans="1:74" ht="6.95" customHeight="1">
      <c r="B12" s="6"/>
      <c r="AR12" s="6"/>
      <c r="BS12" s="3" t="s">
        <v>6</v>
      </c>
    </row>
    <row r="13" spans="1:74" ht="12" customHeight="1">
      <c r="B13" s="6"/>
      <c r="D13" s="177" t="s">
        <v>28</v>
      </c>
      <c r="AK13" s="177" t="s">
        <v>23</v>
      </c>
      <c r="AN13" s="179" t="s">
        <v>1</v>
      </c>
      <c r="AR13" s="6"/>
      <c r="BS13" s="3" t="s">
        <v>6</v>
      </c>
    </row>
    <row r="14" spans="1:74" ht="12.75">
      <c r="B14" s="6"/>
      <c r="E14" s="179" t="s">
        <v>29</v>
      </c>
      <c r="AK14" s="177" t="s">
        <v>26</v>
      </c>
      <c r="AN14" s="179" t="s">
        <v>1</v>
      </c>
      <c r="AR14" s="6"/>
      <c r="BS14" s="3" t="s">
        <v>6</v>
      </c>
    </row>
    <row r="15" spans="1:74" ht="6.95" customHeight="1">
      <c r="B15" s="6"/>
      <c r="AR15" s="6"/>
      <c r="BS15" s="3" t="s">
        <v>3</v>
      </c>
    </row>
    <row r="16" spans="1:74" ht="12" customHeight="1">
      <c r="B16" s="6"/>
      <c r="D16" s="177" t="s">
        <v>30</v>
      </c>
      <c r="AK16" s="177" t="s">
        <v>23</v>
      </c>
      <c r="AN16" s="179" t="s">
        <v>31</v>
      </c>
      <c r="AR16" s="6"/>
      <c r="BS16" s="3" t="s">
        <v>3</v>
      </c>
    </row>
    <row r="17" spans="1:71" ht="18.399999999999999" customHeight="1">
      <c r="B17" s="6"/>
      <c r="E17" s="179" t="s">
        <v>32</v>
      </c>
      <c r="AK17" s="177" t="s">
        <v>26</v>
      </c>
      <c r="AN17" s="179" t="s">
        <v>33</v>
      </c>
      <c r="AR17" s="6"/>
      <c r="BS17" s="3" t="s">
        <v>34</v>
      </c>
    </row>
    <row r="18" spans="1:71" ht="6.95" customHeight="1">
      <c r="B18" s="6"/>
      <c r="AR18" s="6"/>
      <c r="BS18" s="3" t="s">
        <v>6</v>
      </c>
    </row>
    <row r="19" spans="1:71" ht="12" customHeight="1">
      <c r="B19" s="6"/>
      <c r="D19" s="177" t="s">
        <v>35</v>
      </c>
      <c r="AK19" s="177" t="s">
        <v>23</v>
      </c>
      <c r="AN19" s="179" t="s">
        <v>1</v>
      </c>
      <c r="AR19" s="6"/>
      <c r="BS19" s="3" t="s">
        <v>6</v>
      </c>
    </row>
    <row r="20" spans="1:71" ht="18.399999999999999" customHeight="1">
      <c r="B20" s="6"/>
      <c r="E20" s="179" t="s">
        <v>29</v>
      </c>
      <c r="AK20" s="177" t="s">
        <v>26</v>
      </c>
      <c r="AN20" s="179" t="s">
        <v>1</v>
      </c>
      <c r="AR20" s="6"/>
      <c r="BS20" s="3" t="s">
        <v>34</v>
      </c>
    </row>
    <row r="21" spans="1:71" ht="6.95" customHeight="1">
      <c r="B21" s="6"/>
      <c r="AR21" s="6"/>
    </row>
    <row r="22" spans="1:71" ht="12" customHeight="1">
      <c r="B22" s="6"/>
      <c r="D22" s="177" t="s">
        <v>36</v>
      </c>
      <c r="AR22" s="6"/>
    </row>
    <row r="23" spans="1:71" ht="128.25" customHeight="1">
      <c r="B23" s="6"/>
      <c r="E23" s="264" t="s">
        <v>1242</v>
      </c>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R23" s="6"/>
    </row>
    <row r="24" spans="1:71" ht="6.95" customHeight="1">
      <c r="B24" s="6"/>
      <c r="AR24" s="6"/>
    </row>
    <row r="25" spans="1:71" ht="6.95" customHeight="1">
      <c r="B25" s="6"/>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R25" s="6"/>
    </row>
    <row r="26" spans="1:71" s="11" customFormat="1" ht="25.9" customHeight="1">
      <c r="A26" s="176"/>
      <c r="B26" s="9"/>
      <c r="C26" s="176"/>
      <c r="D26" s="188" t="s">
        <v>37</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65">
        <f>ROUND(AG94,2)</f>
        <v>0</v>
      </c>
      <c r="AL26" s="266"/>
      <c r="AM26" s="266"/>
      <c r="AN26" s="266"/>
      <c r="AO26" s="266"/>
      <c r="AP26" s="176"/>
      <c r="AQ26" s="176"/>
      <c r="AR26" s="9"/>
      <c r="BE26" s="176"/>
    </row>
    <row r="27" spans="1:71" s="11" customFormat="1" ht="6.95" customHeight="1">
      <c r="A27" s="176"/>
      <c r="B27" s="9"/>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9"/>
      <c r="BE27" s="176"/>
    </row>
    <row r="28" spans="1:71" s="11" customFormat="1" ht="12.75">
      <c r="A28" s="176"/>
      <c r="B28" s="9"/>
      <c r="C28" s="176"/>
      <c r="D28" s="176"/>
      <c r="E28" s="176"/>
      <c r="F28" s="176"/>
      <c r="G28" s="176"/>
      <c r="H28" s="176"/>
      <c r="I28" s="176"/>
      <c r="J28" s="176"/>
      <c r="K28" s="176"/>
      <c r="L28" s="267" t="s">
        <v>38</v>
      </c>
      <c r="M28" s="267"/>
      <c r="N28" s="267"/>
      <c r="O28" s="267"/>
      <c r="P28" s="267"/>
      <c r="Q28" s="176"/>
      <c r="R28" s="176"/>
      <c r="S28" s="176"/>
      <c r="T28" s="176"/>
      <c r="U28" s="176"/>
      <c r="V28" s="176"/>
      <c r="W28" s="267" t="s">
        <v>39</v>
      </c>
      <c r="X28" s="267"/>
      <c r="Y28" s="267"/>
      <c r="Z28" s="267"/>
      <c r="AA28" s="267"/>
      <c r="AB28" s="267"/>
      <c r="AC28" s="267"/>
      <c r="AD28" s="267"/>
      <c r="AE28" s="267"/>
      <c r="AF28" s="176"/>
      <c r="AG28" s="176"/>
      <c r="AH28" s="176"/>
      <c r="AI28" s="176"/>
      <c r="AJ28" s="176"/>
      <c r="AK28" s="267" t="s">
        <v>40</v>
      </c>
      <c r="AL28" s="267"/>
      <c r="AM28" s="267"/>
      <c r="AN28" s="267"/>
      <c r="AO28" s="267"/>
      <c r="AP28" s="176"/>
      <c r="AQ28" s="176"/>
      <c r="AR28" s="9"/>
      <c r="BE28" s="176"/>
    </row>
    <row r="29" spans="1:71" s="189" customFormat="1" ht="14.45" customHeight="1">
      <c r="B29" s="190"/>
      <c r="D29" s="177" t="s">
        <v>41</v>
      </c>
      <c r="F29" s="177" t="s">
        <v>42</v>
      </c>
      <c r="L29" s="255">
        <v>0.21</v>
      </c>
      <c r="M29" s="256"/>
      <c r="N29" s="256"/>
      <c r="O29" s="256"/>
      <c r="P29" s="256"/>
      <c r="W29" s="257">
        <f>AK26</f>
        <v>0</v>
      </c>
      <c r="X29" s="256"/>
      <c r="Y29" s="256"/>
      <c r="Z29" s="256"/>
      <c r="AA29" s="256"/>
      <c r="AB29" s="256"/>
      <c r="AC29" s="256"/>
      <c r="AD29" s="256"/>
      <c r="AE29" s="256"/>
      <c r="AK29" s="257">
        <f>(W29*21%)</f>
        <v>0</v>
      </c>
      <c r="AL29" s="256"/>
      <c r="AM29" s="256"/>
      <c r="AN29" s="256"/>
      <c r="AO29" s="256"/>
      <c r="AR29" s="190"/>
    </row>
    <row r="30" spans="1:71" s="189" customFormat="1" ht="14.45" customHeight="1">
      <c r="B30" s="190"/>
      <c r="F30" s="177" t="s">
        <v>43</v>
      </c>
      <c r="L30" s="255">
        <v>0.12</v>
      </c>
      <c r="M30" s="256"/>
      <c r="N30" s="256"/>
      <c r="O30" s="256"/>
      <c r="P30" s="256"/>
      <c r="W30" s="257">
        <f>ROUND(BA94, 2)</f>
        <v>0</v>
      </c>
      <c r="X30" s="256"/>
      <c r="Y30" s="256"/>
      <c r="Z30" s="256"/>
      <c r="AA30" s="256"/>
      <c r="AB30" s="256"/>
      <c r="AC30" s="256"/>
      <c r="AD30" s="256"/>
      <c r="AE30" s="256"/>
      <c r="AK30" s="257">
        <f>ROUND(AW94, 2)</f>
        <v>0</v>
      </c>
      <c r="AL30" s="256"/>
      <c r="AM30" s="256"/>
      <c r="AN30" s="256"/>
      <c r="AO30" s="256"/>
      <c r="AR30" s="190"/>
    </row>
    <row r="31" spans="1:71" s="189" customFormat="1" ht="14.45" hidden="1" customHeight="1">
      <c r="B31" s="190"/>
      <c r="F31" s="177" t="s">
        <v>44</v>
      </c>
      <c r="L31" s="255">
        <v>0.21</v>
      </c>
      <c r="M31" s="256"/>
      <c r="N31" s="256"/>
      <c r="O31" s="256"/>
      <c r="P31" s="256"/>
      <c r="W31" s="257">
        <f>ROUND(BB94, 2)</f>
        <v>0</v>
      </c>
      <c r="X31" s="256"/>
      <c r="Y31" s="256"/>
      <c r="Z31" s="256"/>
      <c r="AA31" s="256"/>
      <c r="AB31" s="256"/>
      <c r="AC31" s="256"/>
      <c r="AD31" s="256"/>
      <c r="AE31" s="256"/>
      <c r="AK31" s="257">
        <v>0</v>
      </c>
      <c r="AL31" s="256"/>
      <c r="AM31" s="256"/>
      <c r="AN31" s="256"/>
      <c r="AO31" s="256"/>
      <c r="AR31" s="190"/>
    </row>
    <row r="32" spans="1:71" s="189" customFormat="1" ht="14.45" hidden="1" customHeight="1">
      <c r="B32" s="190"/>
      <c r="F32" s="177" t="s">
        <v>45</v>
      </c>
      <c r="L32" s="255">
        <v>0.12</v>
      </c>
      <c r="M32" s="256"/>
      <c r="N32" s="256"/>
      <c r="O32" s="256"/>
      <c r="P32" s="256"/>
      <c r="W32" s="257">
        <f>ROUND(BC94, 2)</f>
        <v>0</v>
      </c>
      <c r="X32" s="256"/>
      <c r="Y32" s="256"/>
      <c r="Z32" s="256"/>
      <c r="AA32" s="256"/>
      <c r="AB32" s="256"/>
      <c r="AC32" s="256"/>
      <c r="AD32" s="256"/>
      <c r="AE32" s="256"/>
      <c r="AK32" s="257">
        <v>0</v>
      </c>
      <c r="AL32" s="256"/>
      <c r="AM32" s="256"/>
      <c r="AN32" s="256"/>
      <c r="AO32" s="256"/>
      <c r="AR32" s="190"/>
    </row>
    <row r="33" spans="1:57" s="189" customFormat="1" ht="14.45" hidden="1" customHeight="1">
      <c r="B33" s="190"/>
      <c r="F33" s="177" t="s">
        <v>46</v>
      </c>
      <c r="L33" s="255">
        <v>0</v>
      </c>
      <c r="M33" s="256"/>
      <c r="N33" s="256"/>
      <c r="O33" s="256"/>
      <c r="P33" s="256"/>
      <c r="W33" s="257">
        <f>ROUND(BD94, 2)</f>
        <v>0</v>
      </c>
      <c r="X33" s="256"/>
      <c r="Y33" s="256"/>
      <c r="Z33" s="256"/>
      <c r="AA33" s="256"/>
      <c r="AB33" s="256"/>
      <c r="AC33" s="256"/>
      <c r="AD33" s="256"/>
      <c r="AE33" s="256"/>
      <c r="AK33" s="257">
        <v>0</v>
      </c>
      <c r="AL33" s="256"/>
      <c r="AM33" s="256"/>
      <c r="AN33" s="256"/>
      <c r="AO33" s="256"/>
      <c r="AR33" s="190"/>
    </row>
    <row r="34" spans="1:57" s="11" customFormat="1" ht="6.95" customHeight="1">
      <c r="A34" s="176"/>
      <c r="B34" s="9"/>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9"/>
      <c r="BE34" s="176"/>
    </row>
    <row r="35" spans="1:57" s="11" customFormat="1" ht="25.9" customHeight="1">
      <c r="A35" s="176"/>
      <c r="B35" s="9"/>
      <c r="C35" s="191"/>
      <c r="D35" s="192" t="s">
        <v>47</v>
      </c>
      <c r="E35" s="193"/>
      <c r="F35" s="193"/>
      <c r="G35" s="193"/>
      <c r="H35" s="193"/>
      <c r="I35" s="193"/>
      <c r="J35" s="193"/>
      <c r="K35" s="193"/>
      <c r="L35" s="193"/>
      <c r="M35" s="193"/>
      <c r="N35" s="193"/>
      <c r="O35" s="193"/>
      <c r="P35" s="193"/>
      <c r="Q35" s="193"/>
      <c r="R35" s="193"/>
      <c r="S35" s="193"/>
      <c r="T35" s="194" t="s">
        <v>48</v>
      </c>
      <c r="U35" s="193"/>
      <c r="V35" s="193"/>
      <c r="W35" s="193"/>
      <c r="X35" s="261" t="s">
        <v>49</v>
      </c>
      <c r="Y35" s="259"/>
      <c r="Z35" s="259"/>
      <c r="AA35" s="259"/>
      <c r="AB35" s="259"/>
      <c r="AC35" s="193"/>
      <c r="AD35" s="193"/>
      <c r="AE35" s="193"/>
      <c r="AF35" s="193"/>
      <c r="AG35" s="193"/>
      <c r="AH35" s="193"/>
      <c r="AI35" s="193"/>
      <c r="AJ35" s="193"/>
      <c r="AK35" s="258">
        <f>SUM(AK26:AO30)</f>
        <v>0</v>
      </c>
      <c r="AL35" s="259"/>
      <c r="AM35" s="259"/>
      <c r="AN35" s="259"/>
      <c r="AO35" s="260"/>
      <c r="AP35" s="191"/>
      <c r="AQ35" s="191"/>
      <c r="AR35" s="9"/>
      <c r="BE35" s="176"/>
    </row>
    <row r="36" spans="1:57" s="11" customFormat="1" ht="6.95" customHeight="1">
      <c r="A36" s="176"/>
      <c r="B36" s="9"/>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9"/>
      <c r="BE36" s="176"/>
    </row>
    <row r="37" spans="1:57" s="11" customFormat="1" ht="14.45" customHeight="1">
      <c r="A37" s="176"/>
      <c r="B37" s="9"/>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9"/>
      <c r="BE37" s="176"/>
    </row>
    <row r="38" spans="1:57" ht="14.45" customHeight="1">
      <c r="B38" s="6"/>
      <c r="AR38" s="6"/>
    </row>
    <row r="39" spans="1:57" ht="14.45" customHeight="1">
      <c r="B39" s="6"/>
      <c r="AR39" s="6"/>
    </row>
    <row r="40" spans="1:57" ht="14.45" customHeight="1">
      <c r="B40" s="6"/>
      <c r="AR40" s="6"/>
    </row>
    <row r="41" spans="1:57" ht="14.45" customHeight="1">
      <c r="B41" s="6"/>
      <c r="AR41" s="6"/>
    </row>
    <row r="42" spans="1:57" ht="14.45" customHeight="1">
      <c r="B42" s="6"/>
      <c r="AR42" s="6"/>
    </row>
    <row r="43" spans="1:57" ht="14.45" customHeight="1">
      <c r="B43" s="6"/>
      <c r="AR43" s="6"/>
    </row>
    <row r="44" spans="1:57" ht="14.45" customHeight="1">
      <c r="B44" s="6"/>
      <c r="AR44" s="6"/>
    </row>
    <row r="45" spans="1:57" ht="14.45" customHeight="1">
      <c r="B45" s="6"/>
      <c r="AR45" s="6"/>
    </row>
    <row r="46" spans="1:57" ht="14.45" customHeight="1">
      <c r="B46" s="6"/>
      <c r="AR46" s="6"/>
    </row>
    <row r="47" spans="1:57" ht="14.45" customHeight="1">
      <c r="B47" s="6"/>
      <c r="AR47" s="6"/>
    </row>
    <row r="48" spans="1:57" ht="14.45" customHeight="1">
      <c r="B48" s="6"/>
      <c r="AR48" s="6"/>
    </row>
    <row r="49" spans="1:57" s="11" customFormat="1" ht="14.45" customHeight="1">
      <c r="B49" s="10"/>
      <c r="D49" s="30" t="s">
        <v>50</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0" t="s">
        <v>51</v>
      </c>
      <c r="AI49" s="31"/>
      <c r="AJ49" s="31"/>
      <c r="AK49" s="31"/>
      <c r="AL49" s="31"/>
      <c r="AM49" s="31"/>
      <c r="AN49" s="31"/>
      <c r="AO49" s="31"/>
      <c r="AR49" s="10"/>
    </row>
    <row r="50" spans="1:57">
      <c r="B50" s="6"/>
      <c r="AR50" s="6"/>
    </row>
    <row r="51" spans="1:57">
      <c r="B51" s="6"/>
      <c r="AR51" s="6"/>
    </row>
    <row r="52" spans="1:57">
      <c r="B52" s="6"/>
      <c r="AR52" s="6"/>
    </row>
    <row r="53" spans="1:57">
      <c r="B53" s="6"/>
      <c r="AR53" s="6"/>
    </row>
    <row r="54" spans="1:57">
      <c r="B54" s="6"/>
      <c r="AR54" s="6"/>
    </row>
    <row r="55" spans="1:57">
      <c r="B55" s="6"/>
      <c r="AR55" s="6"/>
    </row>
    <row r="56" spans="1:57">
      <c r="B56" s="6"/>
      <c r="AR56" s="6"/>
    </row>
    <row r="57" spans="1:57">
      <c r="B57" s="6"/>
      <c r="AR57" s="6"/>
    </row>
    <row r="58" spans="1:57">
      <c r="B58" s="6"/>
      <c r="AR58" s="6"/>
    </row>
    <row r="59" spans="1:57">
      <c r="B59" s="6"/>
      <c r="AR59" s="6"/>
    </row>
    <row r="60" spans="1:57" s="11" customFormat="1" ht="12.75">
      <c r="A60" s="176"/>
      <c r="B60" s="9"/>
      <c r="C60" s="176"/>
      <c r="D60" s="32" t="s">
        <v>52</v>
      </c>
      <c r="E60" s="33"/>
      <c r="F60" s="33"/>
      <c r="G60" s="33"/>
      <c r="H60" s="33"/>
      <c r="I60" s="33"/>
      <c r="J60" s="33"/>
      <c r="K60" s="33"/>
      <c r="L60" s="33"/>
      <c r="M60" s="33"/>
      <c r="N60" s="33"/>
      <c r="O60" s="33"/>
      <c r="P60" s="33"/>
      <c r="Q60" s="33"/>
      <c r="R60" s="33"/>
      <c r="S60" s="33"/>
      <c r="T60" s="33"/>
      <c r="U60" s="33"/>
      <c r="V60" s="32" t="s">
        <v>53</v>
      </c>
      <c r="W60" s="33"/>
      <c r="X60" s="33"/>
      <c r="Y60" s="33"/>
      <c r="Z60" s="33"/>
      <c r="AA60" s="33"/>
      <c r="AB60" s="33"/>
      <c r="AC60" s="33"/>
      <c r="AD60" s="33"/>
      <c r="AE60" s="33"/>
      <c r="AF60" s="33"/>
      <c r="AG60" s="33"/>
      <c r="AH60" s="32" t="s">
        <v>52</v>
      </c>
      <c r="AI60" s="33"/>
      <c r="AJ60" s="33"/>
      <c r="AK60" s="33"/>
      <c r="AL60" s="33"/>
      <c r="AM60" s="32" t="s">
        <v>53</v>
      </c>
      <c r="AN60" s="33"/>
      <c r="AO60" s="33"/>
      <c r="AP60" s="176"/>
      <c r="AQ60" s="176"/>
      <c r="AR60" s="9"/>
      <c r="BE60" s="176"/>
    </row>
    <row r="61" spans="1:57">
      <c r="B61" s="6"/>
      <c r="AR61" s="6"/>
    </row>
    <row r="62" spans="1:57">
      <c r="B62" s="6"/>
      <c r="AR62" s="6"/>
    </row>
    <row r="63" spans="1:57">
      <c r="B63" s="6"/>
      <c r="AR63" s="6"/>
    </row>
    <row r="64" spans="1:57" s="11" customFormat="1" ht="12.75">
      <c r="A64" s="176"/>
      <c r="B64" s="9"/>
      <c r="C64" s="176"/>
      <c r="D64" s="30" t="s">
        <v>54</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0" t="s">
        <v>55</v>
      </c>
      <c r="AI64" s="36"/>
      <c r="AJ64" s="36"/>
      <c r="AK64" s="36"/>
      <c r="AL64" s="36"/>
      <c r="AM64" s="36"/>
      <c r="AN64" s="36"/>
      <c r="AO64" s="36"/>
      <c r="AP64" s="176"/>
      <c r="AQ64" s="176"/>
      <c r="AR64" s="9"/>
      <c r="BE64" s="176"/>
    </row>
    <row r="65" spans="1:57">
      <c r="B65" s="6"/>
      <c r="AR65" s="6"/>
    </row>
    <row r="66" spans="1:57">
      <c r="B66" s="6"/>
      <c r="AR66" s="6"/>
    </row>
    <row r="67" spans="1:57">
      <c r="B67" s="6"/>
      <c r="AR67" s="6"/>
    </row>
    <row r="68" spans="1:57">
      <c r="B68" s="6"/>
      <c r="AR68" s="6"/>
    </row>
    <row r="69" spans="1:57">
      <c r="B69" s="6"/>
      <c r="AR69" s="6"/>
    </row>
    <row r="70" spans="1:57">
      <c r="B70" s="6"/>
      <c r="AR70" s="6"/>
    </row>
    <row r="71" spans="1:57">
      <c r="B71" s="6"/>
      <c r="AR71" s="6"/>
    </row>
    <row r="72" spans="1:57">
      <c r="B72" s="6"/>
      <c r="AR72" s="6"/>
    </row>
    <row r="73" spans="1:57">
      <c r="B73" s="6"/>
      <c r="AR73" s="6"/>
    </row>
    <row r="74" spans="1:57">
      <c r="B74" s="6"/>
      <c r="AR74" s="6"/>
    </row>
    <row r="75" spans="1:57" s="11" customFormat="1" ht="12.75">
      <c r="A75" s="176"/>
      <c r="B75" s="9"/>
      <c r="C75" s="176"/>
      <c r="D75" s="32" t="s">
        <v>52</v>
      </c>
      <c r="E75" s="33"/>
      <c r="F75" s="33"/>
      <c r="G75" s="33"/>
      <c r="H75" s="33"/>
      <c r="I75" s="33"/>
      <c r="J75" s="33"/>
      <c r="K75" s="33"/>
      <c r="L75" s="33"/>
      <c r="M75" s="33"/>
      <c r="N75" s="33"/>
      <c r="O75" s="33"/>
      <c r="P75" s="33"/>
      <c r="Q75" s="33"/>
      <c r="R75" s="33"/>
      <c r="S75" s="33"/>
      <c r="T75" s="33"/>
      <c r="U75" s="33"/>
      <c r="V75" s="32" t="s">
        <v>53</v>
      </c>
      <c r="W75" s="33"/>
      <c r="X75" s="33"/>
      <c r="Y75" s="33"/>
      <c r="Z75" s="33"/>
      <c r="AA75" s="33"/>
      <c r="AB75" s="33"/>
      <c r="AC75" s="33"/>
      <c r="AD75" s="33"/>
      <c r="AE75" s="33"/>
      <c r="AF75" s="33"/>
      <c r="AG75" s="33"/>
      <c r="AH75" s="32" t="s">
        <v>52</v>
      </c>
      <c r="AI75" s="33"/>
      <c r="AJ75" s="33"/>
      <c r="AK75" s="33"/>
      <c r="AL75" s="33"/>
      <c r="AM75" s="32" t="s">
        <v>53</v>
      </c>
      <c r="AN75" s="33"/>
      <c r="AO75" s="33"/>
      <c r="AP75" s="176"/>
      <c r="AQ75" s="176"/>
      <c r="AR75" s="9"/>
      <c r="BE75" s="176"/>
    </row>
    <row r="76" spans="1:57" s="11" customFormat="1">
      <c r="A76" s="176"/>
      <c r="B76" s="9"/>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9"/>
      <c r="BE76" s="176"/>
    </row>
    <row r="77" spans="1:57" s="11" customFormat="1" ht="6.95" customHeight="1">
      <c r="A77" s="176"/>
      <c r="B77" s="37"/>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9"/>
      <c r="BE77" s="176"/>
    </row>
    <row r="81" spans="1:91" s="11" customFormat="1" ht="6.95" customHeight="1">
      <c r="A81" s="176"/>
      <c r="B81" s="39"/>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9"/>
      <c r="BE81" s="176"/>
    </row>
    <row r="82" spans="1:91" s="11" customFormat="1" ht="24.95" customHeight="1">
      <c r="A82" s="176"/>
      <c r="B82" s="9"/>
      <c r="C82" s="7" t="s">
        <v>56</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9"/>
      <c r="BE82" s="176"/>
    </row>
    <row r="83" spans="1:91" s="11" customFormat="1" ht="6.95" customHeight="1">
      <c r="A83" s="176"/>
      <c r="B83" s="9"/>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9"/>
      <c r="BE83" s="176"/>
    </row>
    <row r="84" spans="1:91" s="195" customFormat="1" ht="12" customHeight="1">
      <c r="B84" s="196"/>
      <c r="C84" s="177" t="s">
        <v>12</v>
      </c>
      <c r="L84" s="195" t="str">
        <f>K5</f>
        <v>20250325</v>
      </c>
      <c r="AR84" s="196"/>
    </row>
    <row r="85" spans="1:91" s="197" customFormat="1" ht="36.950000000000003" customHeight="1">
      <c r="B85" s="198"/>
      <c r="C85" s="199" t="s">
        <v>14</v>
      </c>
      <c r="L85" s="275" t="str">
        <f>K6</f>
        <v>ZŠ Hanspaulka - rekonstrukce tělocvičny</v>
      </c>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6"/>
      <c r="AL85" s="276"/>
      <c r="AM85" s="276"/>
      <c r="AN85" s="276"/>
      <c r="AO85" s="276"/>
      <c r="AR85" s="198"/>
    </row>
    <row r="86" spans="1:91" s="11" customFormat="1" ht="6.95" customHeight="1">
      <c r="A86" s="176"/>
      <c r="B86" s="9"/>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9"/>
      <c r="BE86" s="176"/>
    </row>
    <row r="87" spans="1:91" s="11" customFormat="1" ht="12" customHeight="1">
      <c r="A87" s="176"/>
      <c r="B87" s="9"/>
      <c r="C87" s="177" t="s">
        <v>18</v>
      </c>
      <c r="D87" s="176"/>
      <c r="E87" s="176"/>
      <c r="F87" s="176"/>
      <c r="G87" s="176"/>
      <c r="H87" s="176"/>
      <c r="I87" s="176"/>
      <c r="J87" s="176"/>
      <c r="K87" s="176"/>
      <c r="L87" s="200" t="str">
        <f>IF(K8="","",K8)</f>
        <v>Sušická č.p. 1000, 169 00 Praha 6</v>
      </c>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7" t="s">
        <v>20</v>
      </c>
      <c r="AJ87" s="176"/>
      <c r="AK87" s="176"/>
      <c r="AL87" s="176"/>
      <c r="AM87" s="277" t="str">
        <f>IF(AN8= "","",AN8)</f>
        <v>25. 3. 2025</v>
      </c>
      <c r="AN87" s="277"/>
      <c r="AO87" s="176"/>
      <c r="AP87" s="176"/>
      <c r="AQ87" s="176"/>
      <c r="AR87" s="9"/>
      <c r="BE87" s="176"/>
    </row>
    <row r="88" spans="1:91" s="11" customFormat="1" ht="6.95" customHeight="1">
      <c r="A88" s="176"/>
      <c r="B88" s="9"/>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9"/>
      <c r="BE88" s="176"/>
    </row>
    <row r="89" spans="1:91" s="11" customFormat="1" ht="25.7" customHeight="1">
      <c r="A89" s="176"/>
      <c r="B89" s="9"/>
      <c r="C89" s="177" t="s">
        <v>22</v>
      </c>
      <c r="D89" s="176"/>
      <c r="E89" s="176"/>
      <c r="F89" s="176"/>
      <c r="G89" s="176"/>
      <c r="H89" s="176"/>
      <c r="I89" s="176"/>
      <c r="J89" s="176"/>
      <c r="K89" s="176"/>
      <c r="L89" s="195" t="str">
        <f>IF(E11= "","",E11)</f>
        <v>MČ PRAHA 6, Čs armády 601/23, 16052 Praha 6</v>
      </c>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7" t="s">
        <v>30</v>
      </c>
      <c r="AJ89" s="176"/>
      <c r="AK89" s="176"/>
      <c r="AL89" s="176"/>
      <c r="AM89" s="278" t="str">
        <f>IF(E17="","",E17)</f>
        <v>A6 atelier s.r.o., Patočkova 978/20, 16900 Praha 6</v>
      </c>
      <c r="AN89" s="279"/>
      <c r="AO89" s="279"/>
      <c r="AP89" s="279"/>
      <c r="AQ89" s="176"/>
      <c r="AR89" s="9"/>
      <c r="AS89" s="280" t="s">
        <v>57</v>
      </c>
      <c r="AT89" s="281"/>
      <c r="AU89" s="68"/>
      <c r="AV89" s="68"/>
      <c r="AW89" s="68"/>
      <c r="AX89" s="68"/>
      <c r="AY89" s="68"/>
      <c r="AZ89" s="68"/>
      <c r="BA89" s="68"/>
      <c r="BB89" s="68"/>
      <c r="BC89" s="68"/>
      <c r="BD89" s="201"/>
      <c r="BE89" s="176"/>
    </row>
    <row r="90" spans="1:91" s="11" customFormat="1" ht="15.2" customHeight="1">
      <c r="A90" s="176"/>
      <c r="B90" s="9"/>
      <c r="C90" s="177" t="s">
        <v>28</v>
      </c>
      <c r="D90" s="176"/>
      <c r="E90" s="176"/>
      <c r="F90" s="176"/>
      <c r="G90" s="176"/>
      <c r="H90" s="176"/>
      <c r="I90" s="176"/>
      <c r="J90" s="176"/>
      <c r="K90" s="176"/>
      <c r="L90" s="195" t="str">
        <f>IF(E14="","",E14)</f>
        <v xml:space="preserve"> </v>
      </c>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7" t="s">
        <v>35</v>
      </c>
      <c r="AJ90" s="176"/>
      <c r="AK90" s="176"/>
      <c r="AL90" s="176"/>
      <c r="AM90" s="278" t="str">
        <f>IF(E20="","",E20)</f>
        <v xml:space="preserve"> </v>
      </c>
      <c r="AN90" s="279"/>
      <c r="AO90" s="279"/>
      <c r="AP90" s="279"/>
      <c r="AQ90" s="176"/>
      <c r="AR90" s="9"/>
      <c r="AS90" s="282"/>
      <c r="AT90" s="283"/>
      <c r="AU90" s="98"/>
      <c r="AV90" s="98"/>
      <c r="AW90" s="98"/>
      <c r="AX90" s="98"/>
      <c r="AY90" s="98"/>
      <c r="AZ90" s="98"/>
      <c r="BA90" s="98"/>
      <c r="BB90" s="98"/>
      <c r="BC90" s="98"/>
      <c r="BD90" s="99"/>
      <c r="BE90" s="176"/>
    </row>
    <row r="91" spans="1:91" s="11" customFormat="1" ht="10.9" customHeight="1">
      <c r="A91" s="176"/>
      <c r="B91" s="9"/>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9"/>
      <c r="AS91" s="282"/>
      <c r="AT91" s="283"/>
      <c r="AU91" s="98"/>
      <c r="AV91" s="98"/>
      <c r="AW91" s="98"/>
      <c r="AX91" s="98"/>
      <c r="AY91" s="98"/>
      <c r="AZ91" s="98"/>
      <c r="BA91" s="98"/>
      <c r="BB91" s="98"/>
      <c r="BC91" s="98"/>
      <c r="BD91" s="99"/>
      <c r="BE91" s="176"/>
    </row>
    <row r="92" spans="1:91" s="11" customFormat="1" ht="29.25" customHeight="1">
      <c r="A92" s="176"/>
      <c r="B92" s="9"/>
      <c r="C92" s="270" t="s">
        <v>58</v>
      </c>
      <c r="D92" s="271"/>
      <c r="E92" s="271"/>
      <c r="F92" s="271"/>
      <c r="G92" s="271"/>
      <c r="H92" s="25"/>
      <c r="I92" s="272" t="s">
        <v>59</v>
      </c>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4" t="s">
        <v>60</v>
      </c>
      <c r="AH92" s="271"/>
      <c r="AI92" s="271"/>
      <c r="AJ92" s="271"/>
      <c r="AK92" s="271"/>
      <c r="AL92" s="271"/>
      <c r="AM92" s="271"/>
      <c r="AN92" s="272" t="s">
        <v>61</v>
      </c>
      <c r="AO92" s="271"/>
      <c r="AP92" s="273"/>
      <c r="AQ92" s="202" t="s">
        <v>62</v>
      </c>
      <c r="AR92" s="9"/>
      <c r="AS92" s="61" t="s">
        <v>63</v>
      </c>
      <c r="AT92" s="62" t="s">
        <v>64</v>
      </c>
      <c r="AU92" s="62" t="s">
        <v>65</v>
      </c>
      <c r="AV92" s="62" t="s">
        <v>66</v>
      </c>
      <c r="AW92" s="62" t="s">
        <v>67</v>
      </c>
      <c r="AX92" s="62" t="s">
        <v>68</v>
      </c>
      <c r="AY92" s="62" t="s">
        <v>69</v>
      </c>
      <c r="AZ92" s="62" t="s">
        <v>70</v>
      </c>
      <c r="BA92" s="62" t="s">
        <v>71</v>
      </c>
      <c r="BB92" s="62" t="s">
        <v>72</v>
      </c>
      <c r="BC92" s="62" t="s">
        <v>73</v>
      </c>
      <c r="BD92" s="63" t="s">
        <v>74</v>
      </c>
      <c r="BE92" s="176"/>
    </row>
    <row r="93" spans="1:91" s="11" customFormat="1" ht="10.9" customHeight="1">
      <c r="A93" s="176"/>
      <c r="B93" s="9"/>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9"/>
      <c r="AS93" s="67"/>
      <c r="AT93" s="16"/>
      <c r="AU93" s="16"/>
      <c r="AV93" s="16"/>
      <c r="AW93" s="16"/>
      <c r="AX93" s="16"/>
      <c r="AY93" s="16"/>
      <c r="AZ93" s="16"/>
      <c r="BA93" s="16"/>
      <c r="BB93" s="16"/>
      <c r="BC93" s="16"/>
      <c r="BD93" s="203"/>
      <c r="BE93" s="176"/>
    </row>
    <row r="94" spans="1:91" s="204" customFormat="1" ht="32.450000000000003" customHeight="1">
      <c r="B94" s="205"/>
      <c r="C94" s="65" t="s">
        <v>75</v>
      </c>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68">
        <f>SUM(AG95:AM99)</f>
        <v>0</v>
      </c>
      <c r="AH94" s="268"/>
      <c r="AI94" s="268"/>
      <c r="AJ94" s="268"/>
      <c r="AK94" s="268"/>
      <c r="AL94" s="268"/>
      <c r="AM94" s="268"/>
      <c r="AN94" s="269">
        <f>SUM(AN95:AP99)</f>
        <v>0</v>
      </c>
      <c r="AO94" s="269"/>
      <c r="AP94" s="269"/>
      <c r="AQ94" s="207" t="s">
        <v>1</v>
      </c>
      <c r="AR94" s="205"/>
      <c r="AS94" s="208">
        <f>ROUND(SUM(AS95:AS98),2)</f>
        <v>0</v>
      </c>
      <c r="AT94" s="209">
        <f>ROUND(SUM(AV94:AW94),2)</f>
        <v>0</v>
      </c>
      <c r="AU94" s="210">
        <f>ROUND(SUM(AU95:AU98),5)</f>
        <v>2551.0118299999999</v>
      </c>
      <c r="AV94" s="209">
        <f>ROUND(AZ94*L29,2)</f>
        <v>0</v>
      </c>
      <c r="AW94" s="209">
        <f>ROUND(BA94*L30,2)</f>
        <v>0</v>
      </c>
      <c r="AX94" s="209">
        <f>ROUND(BB94*L29,2)</f>
        <v>0</v>
      </c>
      <c r="AY94" s="209">
        <f>ROUND(BC94*L30,2)</f>
        <v>0</v>
      </c>
      <c r="AZ94" s="209">
        <f>ROUND(SUM(AZ95:AZ98),2)</f>
        <v>0</v>
      </c>
      <c r="BA94" s="209">
        <f>ROUND(SUM(BA95:BA98),2)</f>
        <v>0</v>
      </c>
      <c r="BB94" s="209">
        <f>ROUND(SUM(BB95:BB98),2)</f>
        <v>0</v>
      </c>
      <c r="BC94" s="209">
        <f>ROUND(SUM(BC95:BC98),2)</f>
        <v>0</v>
      </c>
      <c r="BD94" s="211">
        <f>ROUND(SUM(BD95:BD98),2)</f>
        <v>0</v>
      </c>
      <c r="BS94" s="212" t="s">
        <v>76</v>
      </c>
      <c r="BT94" s="212" t="s">
        <v>77</v>
      </c>
      <c r="BU94" s="213" t="s">
        <v>78</v>
      </c>
      <c r="BV94" s="212" t="s">
        <v>79</v>
      </c>
      <c r="BW94" s="212" t="s">
        <v>4</v>
      </c>
      <c r="BX94" s="212" t="s">
        <v>80</v>
      </c>
      <c r="CL94" s="212" t="s">
        <v>1</v>
      </c>
    </row>
    <row r="95" spans="1:91" s="223" customFormat="1" ht="16.5" customHeight="1">
      <c r="A95" s="214" t="s">
        <v>81</v>
      </c>
      <c r="B95" s="215"/>
      <c r="C95" s="216"/>
      <c r="D95" s="252" t="s">
        <v>82</v>
      </c>
      <c r="E95" s="252"/>
      <c r="F95" s="252"/>
      <c r="G95" s="252"/>
      <c r="H95" s="252"/>
      <c r="I95" s="217"/>
      <c r="J95" s="252" t="s">
        <v>83</v>
      </c>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49">
        <f>'00 - Vedlejší Rozpočtové ...'!J30</f>
        <v>0</v>
      </c>
      <c r="AH95" s="250"/>
      <c r="AI95" s="250"/>
      <c r="AJ95" s="250"/>
      <c r="AK95" s="250"/>
      <c r="AL95" s="250"/>
      <c r="AM95" s="250"/>
      <c r="AN95" s="249">
        <f>'00 - Vedlejší Rozpočtové ...'!J39</f>
        <v>0</v>
      </c>
      <c r="AO95" s="250"/>
      <c r="AP95" s="250"/>
      <c r="AQ95" s="218" t="s">
        <v>84</v>
      </c>
      <c r="AR95" s="215"/>
      <c r="AS95" s="219">
        <v>0</v>
      </c>
      <c r="AT95" s="220">
        <f>ROUND(SUM(AV95:AW95),2)</f>
        <v>0</v>
      </c>
      <c r="AU95" s="221">
        <f>'00 - Vedlejší Rozpočtové ...'!P122</f>
        <v>0</v>
      </c>
      <c r="AV95" s="220">
        <f>'00 - Vedlejší Rozpočtové ...'!J33</f>
        <v>0</v>
      </c>
      <c r="AW95" s="220">
        <f>'00 - Vedlejší Rozpočtové ...'!J34</f>
        <v>0</v>
      </c>
      <c r="AX95" s="220">
        <f>'00 - Vedlejší Rozpočtové ...'!J35</f>
        <v>0</v>
      </c>
      <c r="AY95" s="220">
        <f>'00 - Vedlejší Rozpočtové ...'!J36</f>
        <v>0</v>
      </c>
      <c r="AZ95" s="220">
        <f>'00 - Vedlejší Rozpočtové ...'!F33</f>
        <v>0</v>
      </c>
      <c r="BA95" s="220">
        <f>'00 - Vedlejší Rozpočtové ...'!F34</f>
        <v>0</v>
      </c>
      <c r="BB95" s="220">
        <f>'00 - Vedlejší Rozpočtové ...'!F35</f>
        <v>0</v>
      </c>
      <c r="BC95" s="220">
        <f>'00 - Vedlejší Rozpočtové ...'!F36</f>
        <v>0</v>
      </c>
      <c r="BD95" s="222">
        <f>'00 - Vedlejší Rozpočtové ...'!F37</f>
        <v>0</v>
      </c>
      <c r="BT95" s="224" t="s">
        <v>85</v>
      </c>
      <c r="BV95" s="224" t="s">
        <v>79</v>
      </c>
      <c r="BW95" s="224" t="s">
        <v>86</v>
      </c>
      <c r="BX95" s="224" t="s">
        <v>4</v>
      </c>
      <c r="CL95" s="224" t="s">
        <v>1</v>
      </c>
      <c r="CM95" s="224" t="s">
        <v>87</v>
      </c>
    </row>
    <row r="96" spans="1:91" s="223" customFormat="1" ht="16.5" customHeight="1">
      <c r="A96" s="214" t="s">
        <v>81</v>
      </c>
      <c r="B96" s="215"/>
      <c r="C96" s="216"/>
      <c r="D96" s="252" t="s">
        <v>88</v>
      </c>
      <c r="E96" s="252"/>
      <c r="F96" s="252"/>
      <c r="G96" s="252"/>
      <c r="H96" s="252"/>
      <c r="I96" s="217"/>
      <c r="J96" s="252" t="s">
        <v>89</v>
      </c>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49">
        <f>'01 - Stavební část'!J30</f>
        <v>0</v>
      </c>
      <c r="AH96" s="250"/>
      <c r="AI96" s="250"/>
      <c r="AJ96" s="250"/>
      <c r="AK96" s="250"/>
      <c r="AL96" s="250"/>
      <c r="AM96" s="250"/>
      <c r="AN96" s="249">
        <f>'01 - Stavební část'!J39</f>
        <v>0</v>
      </c>
      <c r="AO96" s="250"/>
      <c r="AP96" s="250"/>
      <c r="AQ96" s="218" t="s">
        <v>84</v>
      </c>
      <c r="AR96" s="215"/>
      <c r="AS96" s="219">
        <v>0</v>
      </c>
      <c r="AT96" s="220">
        <f>ROUND(SUM(AV96:AW96),2)</f>
        <v>0</v>
      </c>
      <c r="AU96" s="221">
        <f>'01 - Stavební část'!P136</f>
        <v>2516.978529</v>
      </c>
      <c r="AV96" s="220">
        <f>'01 - Stavební část'!J33</f>
        <v>0</v>
      </c>
      <c r="AW96" s="220">
        <f>'01 - Stavební část'!J34</f>
        <v>0</v>
      </c>
      <c r="AX96" s="220">
        <f>'01 - Stavební část'!J35</f>
        <v>0</v>
      </c>
      <c r="AY96" s="220">
        <f>'01 - Stavební část'!J36</f>
        <v>0</v>
      </c>
      <c r="AZ96" s="220">
        <f>'01 - Stavební část'!F33</f>
        <v>0</v>
      </c>
      <c r="BA96" s="220">
        <f>'01 - Stavební část'!F34</f>
        <v>0</v>
      </c>
      <c r="BB96" s="220">
        <f>'01 - Stavební část'!F35</f>
        <v>0</v>
      </c>
      <c r="BC96" s="220">
        <f>'01 - Stavební část'!F36</f>
        <v>0</v>
      </c>
      <c r="BD96" s="222">
        <f>'01 - Stavební část'!F37</f>
        <v>0</v>
      </c>
      <c r="BT96" s="224" t="s">
        <v>85</v>
      </c>
      <c r="BV96" s="224" t="s">
        <v>79</v>
      </c>
      <c r="BW96" s="224" t="s">
        <v>90</v>
      </c>
      <c r="BX96" s="224" t="s">
        <v>4</v>
      </c>
      <c r="CL96" s="224" t="s">
        <v>1</v>
      </c>
      <c r="CM96" s="224" t="s">
        <v>87</v>
      </c>
    </row>
    <row r="97" spans="1:91" s="223" customFormat="1" ht="16.5" customHeight="1">
      <c r="A97" s="214" t="s">
        <v>81</v>
      </c>
      <c r="B97" s="215"/>
      <c r="C97" s="216"/>
      <c r="D97" s="252" t="s">
        <v>91</v>
      </c>
      <c r="E97" s="252"/>
      <c r="F97" s="252"/>
      <c r="G97" s="252"/>
      <c r="H97" s="252"/>
      <c r="I97" s="217"/>
      <c r="J97" s="252" t="s">
        <v>92</v>
      </c>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49">
        <f>'02 - Vybavení a cvičební ...'!J30</f>
        <v>0</v>
      </c>
      <c r="AH97" s="250"/>
      <c r="AI97" s="250"/>
      <c r="AJ97" s="250"/>
      <c r="AK97" s="250"/>
      <c r="AL97" s="250"/>
      <c r="AM97" s="250"/>
      <c r="AN97" s="249">
        <f>'02 - Vybavení a cvičební ...'!J39</f>
        <v>0</v>
      </c>
      <c r="AO97" s="250"/>
      <c r="AP97" s="250"/>
      <c r="AQ97" s="218" t="s">
        <v>84</v>
      </c>
      <c r="AR97" s="215"/>
      <c r="AS97" s="219">
        <v>0</v>
      </c>
      <c r="AT97" s="220">
        <f>ROUND(SUM(AV97:AW97),2)</f>
        <v>0</v>
      </c>
      <c r="AU97" s="221">
        <f>'02 - Vybavení a cvičební ...'!P121</f>
        <v>34.033299999999997</v>
      </c>
      <c r="AV97" s="220">
        <f>'02 - Vybavení a cvičební ...'!J33</f>
        <v>0</v>
      </c>
      <c r="AW97" s="220">
        <f>'02 - Vybavení a cvičební ...'!J34</f>
        <v>0</v>
      </c>
      <c r="AX97" s="220">
        <f>'02 - Vybavení a cvičební ...'!J35</f>
        <v>0</v>
      </c>
      <c r="AY97" s="220">
        <f>'02 - Vybavení a cvičební ...'!J36</f>
        <v>0</v>
      </c>
      <c r="AZ97" s="220">
        <f>'02 - Vybavení a cvičební ...'!F33</f>
        <v>0</v>
      </c>
      <c r="BA97" s="220">
        <f>'02 - Vybavení a cvičební ...'!F34</f>
        <v>0</v>
      </c>
      <c r="BB97" s="220">
        <f>'02 - Vybavení a cvičební ...'!F35</f>
        <v>0</v>
      </c>
      <c r="BC97" s="220">
        <f>'02 - Vybavení a cvičební ...'!F36</f>
        <v>0</v>
      </c>
      <c r="BD97" s="222">
        <f>'02 - Vybavení a cvičební ...'!F37</f>
        <v>0</v>
      </c>
      <c r="BT97" s="224" t="s">
        <v>85</v>
      </c>
      <c r="BV97" s="224" t="s">
        <v>79</v>
      </c>
      <c r="BW97" s="224" t="s">
        <v>93</v>
      </c>
      <c r="BX97" s="224" t="s">
        <v>4</v>
      </c>
      <c r="CL97" s="224" t="s">
        <v>1</v>
      </c>
      <c r="CM97" s="224" t="s">
        <v>87</v>
      </c>
    </row>
    <row r="98" spans="1:91" s="223" customFormat="1" ht="16.5" customHeight="1">
      <c r="A98" s="214" t="s">
        <v>81</v>
      </c>
      <c r="B98" s="215"/>
      <c r="C98" s="216"/>
      <c r="D98" s="252" t="s">
        <v>94</v>
      </c>
      <c r="E98" s="252"/>
      <c r="F98" s="252"/>
      <c r="G98" s="252"/>
      <c r="H98" s="252"/>
      <c r="I98" s="217"/>
      <c r="J98" s="252" t="s">
        <v>95</v>
      </c>
      <c r="K98" s="252"/>
      <c r="L98" s="252"/>
      <c r="M98" s="252"/>
      <c r="N98" s="252"/>
      <c r="O98" s="252"/>
      <c r="P98" s="252"/>
      <c r="Q98" s="252"/>
      <c r="R98" s="252"/>
      <c r="S98" s="252"/>
      <c r="T98" s="252"/>
      <c r="U98" s="252"/>
      <c r="V98" s="252"/>
      <c r="W98" s="252"/>
      <c r="X98" s="252"/>
      <c r="Y98" s="252"/>
      <c r="Z98" s="252"/>
      <c r="AA98" s="252"/>
      <c r="AB98" s="252"/>
      <c r="AC98" s="252"/>
      <c r="AD98" s="252"/>
      <c r="AE98" s="252"/>
      <c r="AF98" s="252"/>
      <c r="AG98" s="249">
        <f>'03 - Elektroinstalace'!J30</f>
        <v>0</v>
      </c>
      <c r="AH98" s="250"/>
      <c r="AI98" s="250"/>
      <c r="AJ98" s="250"/>
      <c r="AK98" s="250"/>
      <c r="AL98" s="250"/>
      <c r="AM98" s="250"/>
      <c r="AN98" s="249">
        <f>'03 - Elektroinstalace'!J39</f>
        <v>0</v>
      </c>
      <c r="AO98" s="250"/>
      <c r="AP98" s="250"/>
      <c r="AQ98" s="218" t="s">
        <v>84</v>
      </c>
      <c r="AR98" s="215"/>
      <c r="AS98" s="225">
        <v>0</v>
      </c>
      <c r="AT98" s="226">
        <f>ROUND(SUM(AV98:AW98),2)</f>
        <v>0</v>
      </c>
      <c r="AU98" s="227">
        <f>'03 - Elektroinstalace'!P121</f>
        <v>0</v>
      </c>
      <c r="AV98" s="226">
        <f>'03 - Elektroinstalace'!J33</f>
        <v>0</v>
      </c>
      <c r="AW98" s="226">
        <f>'03 - Elektroinstalace'!J34</f>
        <v>0</v>
      </c>
      <c r="AX98" s="226">
        <f>'03 - Elektroinstalace'!J35</f>
        <v>0</v>
      </c>
      <c r="AY98" s="226">
        <f>'03 - Elektroinstalace'!J36</f>
        <v>0</v>
      </c>
      <c r="AZ98" s="226">
        <f>'03 - Elektroinstalace'!F33</f>
        <v>0</v>
      </c>
      <c r="BA98" s="226">
        <f>'03 - Elektroinstalace'!F34</f>
        <v>0</v>
      </c>
      <c r="BB98" s="226">
        <f>'03 - Elektroinstalace'!F35</f>
        <v>0</v>
      </c>
      <c r="BC98" s="226">
        <f>'03 - Elektroinstalace'!F36</f>
        <v>0</v>
      </c>
      <c r="BD98" s="228">
        <f>'03 - Elektroinstalace'!F37</f>
        <v>0</v>
      </c>
      <c r="BT98" s="224" t="s">
        <v>85</v>
      </c>
      <c r="BV98" s="224" t="s">
        <v>79</v>
      </c>
      <c r="BW98" s="224" t="s">
        <v>96</v>
      </c>
      <c r="BX98" s="224" t="s">
        <v>4</v>
      </c>
      <c r="CL98" s="224" t="s">
        <v>1</v>
      </c>
      <c r="CM98" s="224" t="s">
        <v>87</v>
      </c>
    </row>
    <row r="99" spans="1:91" s="223" customFormat="1" ht="16.5" customHeight="1">
      <c r="A99" s="214"/>
      <c r="B99" s="215"/>
      <c r="C99" s="216"/>
      <c r="D99" s="251" t="s">
        <v>1256</v>
      </c>
      <c r="E99" s="251"/>
      <c r="F99" s="251"/>
      <c r="G99" s="251"/>
      <c r="H99" s="251"/>
      <c r="I99" s="217"/>
      <c r="J99" s="252" t="s">
        <v>1257</v>
      </c>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49">
        <f>'04 - Chodba před tělocvičnou'!J30</f>
        <v>0</v>
      </c>
      <c r="AH99" s="250"/>
      <c r="AI99" s="250"/>
      <c r="AJ99" s="250"/>
      <c r="AK99" s="250"/>
      <c r="AL99" s="250"/>
      <c r="AM99" s="250"/>
      <c r="AN99" s="249">
        <f>'04 - Chodba před tělocvičnou'!J39</f>
        <v>0</v>
      </c>
      <c r="AO99" s="250"/>
      <c r="AP99" s="250"/>
      <c r="AQ99" s="218"/>
      <c r="AR99" s="215"/>
      <c r="AS99" s="220"/>
      <c r="AT99" s="220"/>
      <c r="AU99" s="221"/>
      <c r="AV99" s="220"/>
      <c r="AW99" s="220"/>
      <c r="AX99" s="220"/>
      <c r="AY99" s="220"/>
      <c r="AZ99" s="220"/>
      <c r="BA99" s="220"/>
      <c r="BB99" s="220"/>
      <c r="BC99" s="220"/>
      <c r="BD99" s="220"/>
      <c r="BT99" s="224"/>
      <c r="BV99" s="224"/>
      <c r="BW99" s="224"/>
      <c r="BX99" s="224"/>
      <c r="CL99" s="224"/>
      <c r="CM99" s="224"/>
    </row>
    <row r="100" spans="1:91" s="11" customFormat="1" ht="30" customHeight="1">
      <c r="A100" s="176"/>
      <c r="B100" s="9"/>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9"/>
      <c r="AS100" s="176"/>
      <c r="AT100" s="176"/>
      <c r="AU100" s="176"/>
      <c r="AV100" s="176"/>
      <c r="AW100" s="176"/>
      <c r="AX100" s="176"/>
      <c r="AY100" s="176"/>
      <c r="AZ100" s="176"/>
      <c r="BA100" s="176"/>
      <c r="BB100" s="176"/>
      <c r="BC100" s="176"/>
      <c r="BD100" s="176"/>
      <c r="BE100" s="176"/>
    </row>
    <row r="101" spans="1:91" s="11" customFormat="1" ht="6.95" customHeight="1">
      <c r="A101" s="176"/>
      <c r="B101" s="37"/>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9"/>
      <c r="AS101" s="176"/>
      <c r="AT101" s="176"/>
      <c r="AU101" s="176"/>
      <c r="AV101" s="176"/>
      <c r="AW101" s="176"/>
      <c r="AX101" s="176"/>
      <c r="AY101" s="176"/>
      <c r="AZ101" s="176"/>
      <c r="BA101" s="176"/>
      <c r="BB101" s="176"/>
      <c r="BC101" s="176"/>
      <c r="BD101" s="176"/>
      <c r="BE101" s="176"/>
    </row>
  </sheetData>
  <sheetProtection algorithmName="SHA-512" hashValue="wpQeA1vhbqNkSuHptEvSulrKG4mX8LICbHwc9DlthMSiqGpegFQrsZbOgOyIg9Jb1zruFwqSACGwgLWaAyLpsw==" saltValue="6JShE9b+pRVgiV00ZJe0lw==" spinCount="100000" sheet="1" selectLockedCells="1"/>
  <mergeCells count="56">
    <mergeCell ref="L85:AO85"/>
    <mergeCell ref="AM87:AN87"/>
    <mergeCell ref="AM89:AP89"/>
    <mergeCell ref="AS89:AT91"/>
    <mergeCell ref="AM90:AP90"/>
    <mergeCell ref="C92:G92"/>
    <mergeCell ref="AN92:AP92"/>
    <mergeCell ref="AG92:AM92"/>
    <mergeCell ref="I92:AF92"/>
    <mergeCell ref="AN95:AP95"/>
    <mergeCell ref="D95:H95"/>
    <mergeCell ref="AG95:AM95"/>
    <mergeCell ref="J95:AF95"/>
    <mergeCell ref="AN98:AP98"/>
    <mergeCell ref="AG98:AM98"/>
    <mergeCell ref="J98:AF98"/>
    <mergeCell ref="D98:H98"/>
    <mergeCell ref="AG94:AM94"/>
    <mergeCell ref="AN94:AP94"/>
    <mergeCell ref="J96:AF96"/>
    <mergeCell ref="D96:H96"/>
    <mergeCell ref="AN96:AP96"/>
    <mergeCell ref="AG96:AM96"/>
    <mergeCell ref="J97:AF97"/>
    <mergeCell ref="AG97:AM97"/>
    <mergeCell ref="D97:H97"/>
    <mergeCell ref="AN97:AP97"/>
    <mergeCell ref="K5:AO5"/>
    <mergeCell ref="K6:AO6"/>
    <mergeCell ref="E23:AN23"/>
    <mergeCell ref="AK26:AO26"/>
    <mergeCell ref="L28:P28"/>
    <mergeCell ref="W28:AE28"/>
    <mergeCell ref="AK28:AO28"/>
    <mergeCell ref="L29:P29"/>
    <mergeCell ref="W29:AE29"/>
    <mergeCell ref="AK29:AO29"/>
    <mergeCell ref="AK30:AO30"/>
    <mergeCell ref="L30:P30"/>
    <mergeCell ref="W30:AE30"/>
    <mergeCell ref="AG99:AM99"/>
    <mergeCell ref="AN99:AP99"/>
    <mergeCell ref="D99:H99"/>
    <mergeCell ref="J99:AF99"/>
    <mergeCell ref="AR2:BE2"/>
    <mergeCell ref="L33:P33"/>
    <mergeCell ref="W33:AE33"/>
    <mergeCell ref="AK33:AO33"/>
    <mergeCell ref="AK35:AO35"/>
    <mergeCell ref="X35:AB35"/>
    <mergeCell ref="W31:AE31"/>
    <mergeCell ref="AK31:AO31"/>
    <mergeCell ref="L31:P31"/>
    <mergeCell ref="L32:P32"/>
    <mergeCell ref="W32:AE32"/>
    <mergeCell ref="AK32:AO32"/>
  </mergeCells>
  <hyperlinks>
    <hyperlink ref="A95" location="'00 - Vedlejší Rozpočtové ...'!C2" display="/"/>
    <hyperlink ref="A96" location="'01 - Stavební část'!C2" display="/"/>
    <hyperlink ref="A97" location="'02 - Vybavení a cvičební ...'!C2" display="/"/>
    <hyperlink ref="A98" location="'03 - Elektroinstalace'!C2" display="/"/>
  </hyperlinks>
  <pageMargins left="0.39374999999999999" right="0.39374999999999999" top="0.39374999999999999" bottom="0.39374999999999999" header="0" footer="0"/>
  <pageSetup paperSize="9" scale="75" fitToHeight="100" orientation="portrait"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147"/>
  <sheetViews>
    <sheetView showGridLines="0" topLeftCell="A137" zoomScale="130" zoomScaleNormal="130" workbookViewId="0">
      <selection activeCell="I143" sqref="I143"/>
    </sheetView>
  </sheetViews>
  <sheetFormatPr defaultRowHeight="11.25"/>
  <cols>
    <col min="1" max="1" width="8.33203125" style="178" customWidth="1"/>
    <col min="2" max="2" width="1.1640625" style="178" customWidth="1"/>
    <col min="3" max="3" width="4.1640625" style="178" customWidth="1"/>
    <col min="4" max="4" width="4.33203125" style="178" customWidth="1"/>
    <col min="5" max="5" width="17.1640625" style="178" customWidth="1"/>
    <col min="6" max="6" width="50.83203125" style="178" customWidth="1"/>
    <col min="7" max="7" width="7.5" style="178" customWidth="1"/>
    <col min="8" max="8" width="14" style="178" customWidth="1"/>
    <col min="9" max="9" width="15.83203125" style="178" customWidth="1"/>
    <col min="10" max="10" width="22.33203125" style="178" customWidth="1"/>
    <col min="11" max="11" width="22.33203125" style="178" hidden="1" customWidth="1"/>
    <col min="12" max="12" width="9.33203125" style="178" customWidth="1"/>
    <col min="13" max="13" width="10.83203125" style="178" hidden="1" customWidth="1"/>
    <col min="14" max="14" width="9.33203125" style="178" hidden="1"/>
    <col min="15" max="20" width="14.1640625" style="178" hidden="1" customWidth="1"/>
    <col min="21" max="21" width="16.33203125" style="178" hidden="1" customWidth="1"/>
    <col min="22" max="22" width="12.33203125" style="178" customWidth="1"/>
    <col min="23" max="23" width="16.33203125" style="178" customWidth="1"/>
    <col min="24" max="24" width="12.33203125" style="178" customWidth="1"/>
    <col min="25" max="25" width="15" style="178" customWidth="1"/>
    <col min="26" max="26" width="11" style="178" customWidth="1"/>
    <col min="27" max="27" width="15" style="178" customWidth="1"/>
    <col min="28" max="28" width="16.33203125" style="178" customWidth="1"/>
    <col min="29" max="29" width="11" style="178" customWidth="1"/>
    <col min="30" max="30" width="15" style="178" customWidth="1"/>
    <col min="31" max="31" width="16.33203125" style="178" customWidth="1"/>
    <col min="32" max="43" width="9.33203125" style="178"/>
    <col min="44" max="65" width="9.33203125" style="178" hidden="1"/>
    <col min="66" max="16384" width="9.33203125" style="178"/>
  </cols>
  <sheetData>
    <row r="2" spans="1:46" ht="36.950000000000003" customHeight="1">
      <c r="L2" s="253" t="s">
        <v>5</v>
      </c>
      <c r="M2" s="254"/>
      <c r="N2" s="254"/>
      <c r="O2" s="254"/>
      <c r="P2" s="254"/>
      <c r="Q2" s="254"/>
      <c r="R2" s="254"/>
      <c r="S2" s="254"/>
      <c r="T2" s="254"/>
      <c r="U2" s="254"/>
      <c r="V2" s="254"/>
      <c r="AT2" s="3" t="s">
        <v>86</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7" t="s">
        <v>14</v>
      </c>
      <c r="L6" s="6"/>
    </row>
    <row r="7" spans="1:46" ht="16.5" customHeight="1">
      <c r="B7" s="6"/>
      <c r="E7" s="285" t="str">
        <f>'Rekapitulace stavby'!K6</f>
        <v>ZŠ Hanspaulka - rekonstrukce tělocvičny</v>
      </c>
      <c r="F7" s="286"/>
      <c r="G7" s="286"/>
      <c r="H7" s="286"/>
      <c r="L7" s="6"/>
    </row>
    <row r="8" spans="1:46" s="11" customFormat="1" ht="12" customHeight="1">
      <c r="A8" s="176"/>
      <c r="B8" s="9"/>
      <c r="C8" s="176"/>
      <c r="D8" s="177" t="s">
        <v>98</v>
      </c>
      <c r="E8" s="176"/>
      <c r="F8" s="176"/>
      <c r="G8" s="176"/>
      <c r="H8" s="176"/>
      <c r="I8" s="176"/>
      <c r="J8" s="176"/>
      <c r="K8" s="176"/>
      <c r="L8" s="10"/>
      <c r="S8" s="176"/>
      <c r="T8" s="176"/>
      <c r="U8" s="176"/>
      <c r="V8" s="176"/>
      <c r="W8" s="176"/>
      <c r="X8" s="176"/>
      <c r="Y8" s="176"/>
      <c r="Z8" s="176"/>
      <c r="AA8" s="176"/>
      <c r="AB8" s="176"/>
      <c r="AC8" s="176"/>
      <c r="AD8" s="176"/>
      <c r="AE8" s="176"/>
    </row>
    <row r="9" spans="1:46" s="11" customFormat="1" ht="16.5" customHeight="1">
      <c r="A9" s="176"/>
      <c r="B9" s="9"/>
      <c r="C9" s="176"/>
      <c r="D9" s="176"/>
      <c r="E9" s="275" t="s">
        <v>99</v>
      </c>
      <c r="F9" s="284"/>
      <c r="G9" s="284"/>
      <c r="H9" s="284"/>
      <c r="I9" s="176"/>
      <c r="J9" s="176"/>
      <c r="K9" s="176"/>
      <c r="L9" s="10"/>
      <c r="S9" s="176"/>
      <c r="T9" s="176"/>
      <c r="U9" s="176"/>
      <c r="V9" s="176"/>
      <c r="W9" s="176"/>
      <c r="X9" s="176"/>
      <c r="Y9" s="176"/>
      <c r="Z9" s="176"/>
      <c r="AA9" s="176"/>
      <c r="AB9" s="176"/>
      <c r="AC9" s="176"/>
      <c r="AD9" s="176"/>
      <c r="AE9" s="176"/>
    </row>
    <row r="10" spans="1:46" s="11" customFormat="1">
      <c r="A10" s="176"/>
      <c r="B10" s="9"/>
      <c r="C10" s="176"/>
      <c r="D10" s="176"/>
      <c r="E10" s="176"/>
      <c r="F10" s="176"/>
      <c r="G10" s="176"/>
      <c r="H10" s="176"/>
      <c r="I10" s="176"/>
      <c r="J10" s="176"/>
      <c r="K10" s="176"/>
      <c r="L10" s="10"/>
      <c r="S10" s="176"/>
      <c r="T10" s="176"/>
      <c r="U10" s="176"/>
      <c r="V10" s="176"/>
      <c r="W10" s="176"/>
      <c r="X10" s="176"/>
      <c r="Y10" s="176"/>
      <c r="Z10" s="176"/>
      <c r="AA10" s="176"/>
      <c r="AB10" s="176"/>
      <c r="AC10" s="176"/>
      <c r="AD10" s="176"/>
      <c r="AE10" s="176"/>
    </row>
    <row r="11" spans="1:46" s="11" customFormat="1" ht="12" customHeight="1">
      <c r="A11" s="176"/>
      <c r="B11" s="9"/>
      <c r="C11" s="176"/>
      <c r="D11" s="177" t="s">
        <v>16</v>
      </c>
      <c r="E11" s="176"/>
      <c r="F11" s="179" t="s">
        <v>1</v>
      </c>
      <c r="G11" s="176"/>
      <c r="H11" s="176"/>
      <c r="I11" s="177" t="s">
        <v>17</v>
      </c>
      <c r="J11" s="179" t="s">
        <v>1</v>
      </c>
      <c r="K11" s="176"/>
      <c r="L11" s="10"/>
      <c r="S11" s="176"/>
      <c r="T11" s="176"/>
      <c r="U11" s="176"/>
      <c r="V11" s="176"/>
      <c r="W11" s="176"/>
      <c r="X11" s="176"/>
      <c r="Y11" s="176"/>
      <c r="Z11" s="176"/>
      <c r="AA11" s="176"/>
      <c r="AB11" s="176"/>
      <c r="AC11" s="176"/>
      <c r="AD11" s="176"/>
      <c r="AE11" s="176"/>
    </row>
    <row r="12" spans="1:46" s="11" customFormat="1" ht="12" customHeight="1">
      <c r="A12" s="176"/>
      <c r="B12" s="9"/>
      <c r="C12" s="176"/>
      <c r="D12" s="177" t="s">
        <v>18</v>
      </c>
      <c r="E12" s="176"/>
      <c r="F12" s="179" t="s">
        <v>19</v>
      </c>
      <c r="G12" s="176"/>
      <c r="H12" s="176"/>
      <c r="I12" s="177" t="s">
        <v>20</v>
      </c>
      <c r="J12" s="12" t="str">
        <f>'Rekapitulace stavby'!AN8</f>
        <v>25. 3. 2025</v>
      </c>
      <c r="K12" s="176"/>
      <c r="L12" s="10"/>
      <c r="S12" s="176"/>
      <c r="T12" s="176"/>
      <c r="U12" s="176"/>
      <c r="V12" s="176"/>
      <c r="W12" s="176"/>
      <c r="X12" s="176"/>
      <c r="Y12" s="176"/>
      <c r="Z12" s="176"/>
      <c r="AA12" s="176"/>
      <c r="AB12" s="176"/>
      <c r="AC12" s="176"/>
      <c r="AD12" s="176"/>
      <c r="AE12" s="176"/>
    </row>
    <row r="13" spans="1:46" s="11" customFormat="1" ht="10.9" customHeight="1">
      <c r="A13" s="176"/>
      <c r="B13" s="9"/>
      <c r="C13" s="176"/>
      <c r="D13" s="176"/>
      <c r="E13" s="176"/>
      <c r="F13" s="176"/>
      <c r="G13" s="176"/>
      <c r="H13" s="176"/>
      <c r="I13" s="176"/>
      <c r="J13" s="176"/>
      <c r="K13" s="176"/>
      <c r="L13" s="10"/>
      <c r="S13" s="176"/>
      <c r="T13" s="176"/>
      <c r="U13" s="176"/>
      <c r="V13" s="176"/>
      <c r="W13" s="176"/>
      <c r="X13" s="176"/>
      <c r="Y13" s="176"/>
      <c r="Z13" s="176"/>
      <c r="AA13" s="176"/>
      <c r="AB13" s="176"/>
      <c r="AC13" s="176"/>
      <c r="AD13" s="176"/>
      <c r="AE13" s="176"/>
    </row>
    <row r="14" spans="1:46" s="11" customFormat="1" ht="12" customHeight="1">
      <c r="A14" s="176"/>
      <c r="B14" s="9"/>
      <c r="C14" s="176"/>
      <c r="D14" s="177" t="s">
        <v>22</v>
      </c>
      <c r="E14" s="176"/>
      <c r="F14" s="176"/>
      <c r="G14" s="176"/>
      <c r="H14" s="176"/>
      <c r="I14" s="177" t="s">
        <v>23</v>
      </c>
      <c r="J14" s="179" t="s">
        <v>24</v>
      </c>
      <c r="K14" s="176"/>
      <c r="L14" s="10"/>
      <c r="S14" s="176"/>
      <c r="T14" s="176"/>
      <c r="U14" s="176"/>
      <c r="V14" s="176"/>
      <c r="W14" s="176"/>
      <c r="X14" s="176"/>
      <c r="Y14" s="176"/>
      <c r="Z14" s="176"/>
      <c r="AA14" s="176"/>
      <c r="AB14" s="176"/>
      <c r="AC14" s="176"/>
      <c r="AD14" s="176"/>
      <c r="AE14" s="176"/>
    </row>
    <row r="15" spans="1:46" s="11" customFormat="1" ht="18" customHeight="1">
      <c r="A15" s="176"/>
      <c r="B15" s="9"/>
      <c r="C15" s="176"/>
      <c r="D15" s="176"/>
      <c r="E15" s="179" t="s">
        <v>25</v>
      </c>
      <c r="F15" s="176"/>
      <c r="G15" s="176"/>
      <c r="H15" s="176"/>
      <c r="I15" s="177" t="s">
        <v>26</v>
      </c>
      <c r="J15" s="179" t="s">
        <v>27</v>
      </c>
      <c r="K15" s="176"/>
      <c r="L15" s="10"/>
      <c r="S15" s="176"/>
      <c r="T15" s="176"/>
      <c r="U15" s="176"/>
      <c r="V15" s="176"/>
      <c r="W15" s="176"/>
      <c r="X15" s="176"/>
      <c r="Y15" s="176"/>
      <c r="Z15" s="176"/>
      <c r="AA15" s="176"/>
      <c r="AB15" s="176"/>
      <c r="AC15" s="176"/>
      <c r="AD15" s="176"/>
      <c r="AE15" s="176"/>
    </row>
    <row r="16" spans="1:46" s="11" customFormat="1" ht="6.95" customHeight="1">
      <c r="A16" s="176"/>
      <c r="B16" s="9"/>
      <c r="C16" s="176"/>
      <c r="D16" s="176"/>
      <c r="E16" s="176"/>
      <c r="F16" s="176"/>
      <c r="G16" s="176"/>
      <c r="H16" s="176"/>
      <c r="I16" s="176"/>
      <c r="J16" s="176"/>
      <c r="K16" s="176"/>
      <c r="L16" s="10"/>
      <c r="S16" s="176"/>
      <c r="T16" s="176"/>
      <c r="U16" s="176"/>
      <c r="V16" s="176"/>
      <c r="W16" s="176"/>
      <c r="X16" s="176"/>
      <c r="Y16" s="176"/>
      <c r="Z16" s="176"/>
      <c r="AA16" s="176"/>
      <c r="AB16" s="176"/>
      <c r="AC16" s="176"/>
      <c r="AD16" s="176"/>
      <c r="AE16" s="176"/>
    </row>
    <row r="17" spans="1:31" s="11" customFormat="1" ht="12" customHeight="1">
      <c r="A17" s="176"/>
      <c r="B17" s="9"/>
      <c r="C17" s="176"/>
      <c r="D17" s="177" t="s">
        <v>28</v>
      </c>
      <c r="E17" s="176"/>
      <c r="F17" s="176"/>
      <c r="G17" s="176"/>
      <c r="H17" s="176"/>
      <c r="I17" s="177" t="s">
        <v>23</v>
      </c>
      <c r="J17" s="179" t="str">
        <f>'Rekapitulace stavby'!AN13</f>
        <v/>
      </c>
      <c r="K17" s="176"/>
      <c r="L17" s="10"/>
      <c r="S17" s="176"/>
      <c r="T17" s="176"/>
      <c r="U17" s="176"/>
      <c r="V17" s="176"/>
      <c r="W17" s="176"/>
      <c r="X17" s="176"/>
      <c r="Y17" s="176"/>
      <c r="Z17" s="176"/>
      <c r="AA17" s="176"/>
      <c r="AB17" s="176"/>
      <c r="AC17" s="176"/>
      <c r="AD17" s="176"/>
      <c r="AE17" s="176"/>
    </row>
    <row r="18" spans="1:31" s="11" customFormat="1" ht="18" customHeight="1">
      <c r="A18" s="176"/>
      <c r="B18" s="9"/>
      <c r="C18" s="176"/>
      <c r="D18" s="176"/>
      <c r="E18" s="262" t="str">
        <f>'Rekapitulace stavby'!E14</f>
        <v xml:space="preserve"> </v>
      </c>
      <c r="F18" s="262"/>
      <c r="G18" s="262"/>
      <c r="H18" s="262"/>
      <c r="I18" s="177" t="s">
        <v>26</v>
      </c>
      <c r="J18" s="179" t="str">
        <f>'Rekapitulace stavby'!AN14</f>
        <v/>
      </c>
      <c r="K18" s="176"/>
      <c r="L18" s="10"/>
      <c r="S18" s="176"/>
      <c r="T18" s="176"/>
      <c r="U18" s="176"/>
      <c r="V18" s="176"/>
      <c r="W18" s="176"/>
      <c r="X18" s="176"/>
      <c r="Y18" s="176"/>
      <c r="Z18" s="176"/>
      <c r="AA18" s="176"/>
      <c r="AB18" s="176"/>
      <c r="AC18" s="176"/>
      <c r="AD18" s="176"/>
      <c r="AE18" s="176"/>
    </row>
    <row r="19" spans="1:31" s="11" customFormat="1" ht="6.95" customHeight="1">
      <c r="A19" s="176"/>
      <c r="B19" s="9"/>
      <c r="C19" s="176"/>
      <c r="D19" s="176"/>
      <c r="E19" s="176"/>
      <c r="F19" s="176"/>
      <c r="G19" s="176"/>
      <c r="H19" s="176"/>
      <c r="I19" s="176"/>
      <c r="J19" s="176"/>
      <c r="K19" s="176"/>
      <c r="L19" s="10"/>
      <c r="S19" s="176"/>
      <c r="T19" s="176"/>
      <c r="U19" s="176"/>
      <c r="V19" s="176"/>
      <c r="W19" s="176"/>
      <c r="X19" s="176"/>
      <c r="Y19" s="176"/>
      <c r="Z19" s="176"/>
      <c r="AA19" s="176"/>
      <c r="AB19" s="176"/>
      <c r="AC19" s="176"/>
      <c r="AD19" s="176"/>
      <c r="AE19" s="176"/>
    </row>
    <row r="20" spans="1:31" s="11" customFormat="1" ht="12" customHeight="1">
      <c r="A20" s="176"/>
      <c r="B20" s="9"/>
      <c r="C20" s="176"/>
      <c r="D20" s="177" t="s">
        <v>30</v>
      </c>
      <c r="E20" s="176"/>
      <c r="F20" s="176"/>
      <c r="G20" s="176"/>
      <c r="H20" s="176"/>
      <c r="I20" s="177" t="s">
        <v>23</v>
      </c>
      <c r="J20" s="179" t="s">
        <v>31</v>
      </c>
      <c r="K20" s="176"/>
      <c r="L20" s="10"/>
      <c r="S20" s="176"/>
      <c r="T20" s="176"/>
      <c r="U20" s="176"/>
      <c r="V20" s="176"/>
      <c r="W20" s="176"/>
      <c r="X20" s="176"/>
      <c r="Y20" s="176"/>
      <c r="Z20" s="176"/>
      <c r="AA20" s="176"/>
      <c r="AB20" s="176"/>
      <c r="AC20" s="176"/>
      <c r="AD20" s="176"/>
      <c r="AE20" s="176"/>
    </row>
    <row r="21" spans="1:31" s="11" customFormat="1" ht="18" customHeight="1">
      <c r="A21" s="176"/>
      <c r="B21" s="9"/>
      <c r="C21" s="176"/>
      <c r="D21" s="176"/>
      <c r="E21" s="179" t="s">
        <v>32</v>
      </c>
      <c r="F21" s="176"/>
      <c r="G21" s="176"/>
      <c r="H21" s="176"/>
      <c r="I21" s="177" t="s">
        <v>26</v>
      </c>
      <c r="J21" s="179" t="s">
        <v>33</v>
      </c>
      <c r="K21" s="176"/>
      <c r="L21" s="10"/>
      <c r="S21" s="176"/>
      <c r="T21" s="176"/>
      <c r="U21" s="176"/>
      <c r="V21" s="176"/>
      <c r="W21" s="176"/>
      <c r="X21" s="176"/>
      <c r="Y21" s="176"/>
      <c r="Z21" s="176"/>
      <c r="AA21" s="176"/>
      <c r="AB21" s="176"/>
      <c r="AC21" s="176"/>
      <c r="AD21" s="176"/>
      <c r="AE21" s="176"/>
    </row>
    <row r="22" spans="1:31" s="11" customFormat="1" ht="6.95" customHeight="1">
      <c r="A22" s="176"/>
      <c r="B22" s="9"/>
      <c r="C22" s="176"/>
      <c r="D22" s="176"/>
      <c r="E22" s="176"/>
      <c r="F22" s="176"/>
      <c r="G22" s="176"/>
      <c r="H22" s="176"/>
      <c r="I22" s="176"/>
      <c r="J22" s="176"/>
      <c r="K22" s="176"/>
      <c r="L22" s="10"/>
      <c r="S22" s="176"/>
      <c r="T22" s="176"/>
      <c r="U22" s="176"/>
      <c r="V22" s="176"/>
      <c r="W22" s="176"/>
      <c r="X22" s="176"/>
      <c r="Y22" s="176"/>
      <c r="Z22" s="176"/>
      <c r="AA22" s="176"/>
      <c r="AB22" s="176"/>
      <c r="AC22" s="176"/>
      <c r="AD22" s="176"/>
      <c r="AE22" s="176"/>
    </row>
    <row r="23" spans="1:31" s="11" customFormat="1" ht="12" customHeight="1">
      <c r="A23" s="176"/>
      <c r="B23" s="9"/>
      <c r="C23" s="176"/>
      <c r="D23" s="177" t="s">
        <v>35</v>
      </c>
      <c r="E23" s="176"/>
      <c r="F23" s="176"/>
      <c r="G23" s="176"/>
      <c r="H23" s="176"/>
      <c r="I23" s="177" t="s">
        <v>23</v>
      </c>
      <c r="J23" s="179" t="str">
        <f>IF('Rekapitulace stavby'!AN19="","",'Rekapitulace stavby'!AN19)</f>
        <v/>
      </c>
      <c r="K23" s="176"/>
      <c r="L23" s="10"/>
      <c r="S23" s="176"/>
      <c r="T23" s="176"/>
      <c r="U23" s="176"/>
      <c r="V23" s="176"/>
      <c r="W23" s="176"/>
      <c r="X23" s="176"/>
      <c r="Y23" s="176"/>
      <c r="Z23" s="176"/>
      <c r="AA23" s="176"/>
      <c r="AB23" s="176"/>
      <c r="AC23" s="176"/>
      <c r="AD23" s="176"/>
      <c r="AE23" s="176"/>
    </row>
    <row r="24" spans="1:31" s="11" customFormat="1" ht="18" customHeight="1">
      <c r="A24" s="176"/>
      <c r="B24" s="9"/>
      <c r="C24" s="176"/>
      <c r="D24" s="176"/>
      <c r="E24" s="179" t="str">
        <f>IF('Rekapitulace stavby'!E20="","",'Rekapitulace stavby'!E20)</f>
        <v xml:space="preserve"> </v>
      </c>
      <c r="F24" s="176"/>
      <c r="G24" s="176"/>
      <c r="H24" s="176"/>
      <c r="I24" s="177" t="s">
        <v>26</v>
      </c>
      <c r="J24" s="179" t="str">
        <f>IF('Rekapitulace stavby'!AN20="","",'Rekapitulace stavby'!AN20)</f>
        <v/>
      </c>
      <c r="K24" s="176"/>
      <c r="L24" s="10"/>
      <c r="S24" s="176"/>
      <c r="T24" s="176"/>
      <c r="U24" s="176"/>
      <c r="V24" s="176"/>
      <c r="W24" s="176"/>
      <c r="X24" s="176"/>
      <c r="Y24" s="176"/>
      <c r="Z24" s="176"/>
      <c r="AA24" s="176"/>
      <c r="AB24" s="176"/>
      <c r="AC24" s="176"/>
      <c r="AD24" s="176"/>
      <c r="AE24" s="176"/>
    </row>
    <row r="25" spans="1:31" s="11" customFormat="1" ht="6.95" customHeight="1">
      <c r="A25" s="176"/>
      <c r="B25" s="9"/>
      <c r="C25" s="176"/>
      <c r="D25" s="176"/>
      <c r="E25" s="176"/>
      <c r="F25" s="176"/>
      <c r="G25" s="176"/>
      <c r="H25" s="176"/>
      <c r="I25" s="176"/>
      <c r="J25" s="176"/>
      <c r="K25" s="176"/>
      <c r="L25" s="10"/>
      <c r="S25" s="176"/>
      <c r="T25" s="176"/>
      <c r="U25" s="176"/>
      <c r="V25" s="176"/>
      <c r="W25" s="176"/>
      <c r="X25" s="176"/>
      <c r="Y25" s="176"/>
      <c r="Z25" s="176"/>
      <c r="AA25" s="176"/>
      <c r="AB25" s="176"/>
      <c r="AC25" s="176"/>
      <c r="AD25" s="176"/>
      <c r="AE25" s="176"/>
    </row>
    <row r="26" spans="1:31" s="11" customFormat="1" ht="12" customHeight="1">
      <c r="A26" s="176"/>
      <c r="B26" s="9"/>
      <c r="C26" s="176"/>
      <c r="D26" s="177" t="s">
        <v>36</v>
      </c>
      <c r="E26" s="176"/>
      <c r="F26" s="176"/>
      <c r="G26" s="176"/>
      <c r="H26" s="176"/>
      <c r="I26" s="176"/>
      <c r="J26" s="176"/>
      <c r="K26" s="176"/>
      <c r="L26" s="10"/>
      <c r="S26" s="176"/>
      <c r="T26" s="176"/>
      <c r="U26" s="176"/>
      <c r="V26" s="176"/>
      <c r="W26" s="176"/>
      <c r="X26" s="176"/>
      <c r="Y26" s="176"/>
      <c r="Z26" s="176"/>
      <c r="AA26" s="176"/>
      <c r="AB26" s="176"/>
      <c r="AC26" s="176"/>
      <c r="AD26" s="176"/>
      <c r="AE26" s="176"/>
    </row>
    <row r="27" spans="1:31" s="181" customFormat="1" ht="123" customHeight="1">
      <c r="A27" s="13"/>
      <c r="B27" s="14"/>
      <c r="C27" s="13"/>
      <c r="D27" s="13"/>
      <c r="E27" s="264" t="s">
        <v>1243</v>
      </c>
      <c r="F27" s="264"/>
      <c r="G27" s="264"/>
      <c r="H27" s="264"/>
      <c r="I27" s="287"/>
      <c r="J27" s="287"/>
      <c r="K27" s="13"/>
      <c r="L27" s="15"/>
      <c r="S27" s="13"/>
      <c r="T27" s="13"/>
      <c r="U27" s="13"/>
      <c r="V27" s="13"/>
      <c r="W27" s="13"/>
      <c r="X27" s="13"/>
      <c r="Y27" s="13"/>
      <c r="Z27" s="13"/>
      <c r="AA27" s="13"/>
      <c r="AB27" s="13"/>
      <c r="AC27" s="13"/>
      <c r="AD27" s="13"/>
      <c r="AE27" s="13"/>
    </row>
    <row r="28" spans="1:31" s="11" customFormat="1" ht="6.95" customHeight="1">
      <c r="A28" s="176"/>
      <c r="B28" s="9"/>
      <c r="C28" s="176"/>
      <c r="D28" s="176"/>
      <c r="E28" s="176"/>
      <c r="F28" s="176"/>
      <c r="G28" s="176"/>
      <c r="H28" s="176"/>
      <c r="I28" s="176"/>
      <c r="J28" s="176"/>
      <c r="K28" s="176"/>
      <c r="L28" s="10"/>
      <c r="S28" s="176"/>
      <c r="T28" s="176"/>
      <c r="U28" s="176"/>
      <c r="V28" s="176"/>
      <c r="W28" s="176"/>
      <c r="X28" s="176"/>
      <c r="Y28" s="176"/>
      <c r="Z28" s="176"/>
      <c r="AA28" s="176"/>
      <c r="AB28" s="176"/>
      <c r="AC28" s="176"/>
      <c r="AD28" s="176"/>
      <c r="AE28" s="176"/>
    </row>
    <row r="29" spans="1:31" s="11" customFormat="1" ht="6.95" customHeight="1">
      <c r="A29" s="176"/>
      <c r="B29" s="9"/>
      <c r="C29" s="176"/>
      <c r="D29" s="16"/>
      <c r="E29" s="16"/>
      <c r="F29" s="16"/>
      <c r="G29" s="16"/>
      <c r="H29" s="16"/>
      <c r="I29" s="16"/>
      <c r="J29" s="16"/>
      <c r="K29" s="16"/>
      <c r="L29" s="10"/>
      <c r="S29" s="176"/>
      <c r="T29" s="176"/>
      <c r="U29" s="176"/>
      <c r="V29" s="176"/>
      <c r="W29" s="176"/>
      <c r="X29" s="176"/>
      <c r="Y29" s="176"/>
      <c r="Z29" s="176"/>
      <c r="AA29" s="176"/>
      <c r="AB29" s="176"/>
      <c r="AC29" s="176"/>
      <c r="AD29" s="176"/>
      <c r="AE29" s="176"/>
    </row>
    <row r="30" spans="1:31" s="11" customFormat="1" ht="25.35" customHeight="1">
      <c r="A30" s="176"/>
      <c r="B30" s="9"/>
      <c r="C30" s="176"/>
      <c r="D30" s="17" t="s">
        <v>37</v>
      </c>
      <c r="E30" s="176"/>
      <c r="F30" s="176"/>
      <c r="G30" s="176"/>
      <c r="H30" s="176"/>
      <c r="I30" s="176"/>
      <c r="J30" s="18">
        <f>ROUND(J122, 2)</f>
        <v>0</v>
      </c>
      <c r="K30" s="176"/>
      <c r="L30" s="10"/>
      <c r="S30" s="176"/>
      <c r="T30" s="176"/>
      <c r="U30" s="176"/>
      <c r="V30" s="176"/>
      <c r="W30" s="176"/>
      <c r="X30" s="176"/>
      <c r="Y30" s="176"/>
      <c r="Z30" s="176"/>
      <c r="AA30" s="176"/>
      <c r="AB30" s="176"/>
      <c r="AC30" s="176"/>
      <c r="AD30" s="176"/>
      <c r="AE30" s="176"/>
    </row>
    <row r="31" spans="1:31" s="11" customFormat="1" ht="6.95" customHeight="1">
      <c r="A31" s="176"/>
      <c r="B31" s="9"/>
      <c r="C31" s="176"/>
      <c r="D31" s="16"/>
      <c r="E31" s="16"/>
      <c r="F31" s="16"/>
      <c r="G31" s="16"/>
      <c r="H31" s="16"/>
      <c r="I31" s="16"/>
      <c r="J31" s="16"/>
      <c r="K31" s="16"/>
      <c r="L31" s="10"/>
      <c r="S31" s="176"/>
      <c r="T31" s="176"/>
      <c r="U31" s="176"/>
      <c r="V31" s="176"/>
      <c r="W31" s="176"/>
      <c r="X31" s="176"/>
      <c r="Y31" s="176"/>
      <c r="Z31" s="176"/>
      <c r="AA31" s="176"/>
      <c r="AB31" s="176"/>
      <c r="AC31" s="176"/>
      <c r="AD31" s="176"/>
      <c r="AE31" s="176"/>
    </row>
    <row r="32" spans="1:31" s="11" customFormat="1" ht="14.45" customHeight="1">
      <c r="A32" s="176"/>
      <c r="B32" s="9"/>
      <c r="C32" s="176"/>
      <c r="D32" s="176"/>
      <c r="E32" s="176"/>
      <c r="F32" s="19" t="s">
        <v>39</v>
      </c>
      <c r="G32" s="176"/>
      <c r="H32" s="176"/>
      <c r="I32" s="19" t="s">
        <v>38</v>
      </c>
      <c r="J32" s="19" t="s">
        <v>40</v>
      </c>
      <c r="K32" s="176"/>
      <c r="L32" s="10"/>
      <c r="S32" s="176"/>
      <c r="T32" s="176"/>
      <c r="U32" s="176"/>
      <c r="V32" s="176"/>
      <c r="W32" s="176"/>
      <c r="X32" s="176"/>
      <c r="Y32" s="176"/>
      <c r="Z32" s="176"/>
      <c r="AA32" s="176"/>
      <c r="AB32" s="176"/>
      <c r="AC32" s="176"/>
      <c r="AD32" s="176"/>
      <c r="AE32" s="176"/>
    </row>
    <row r="33" spans="1:31" s="11" customFormat="1" ht="14.45" customHeight="1">
      <c r="A33" s="176"/>
      <c r="B33" s="9"/>
      <c r="C33" s="176"/>
      <c r="D33" s="20" t="s">
        <v>41</v>
      </c>
      <c r="E33" s="177" t="s">
        <v>42</v>
      </c>
      <c r="F33" s="21">
        <f>J30</f>
        <v>0</v>
      </c>
      <c r="G33" s="176"/>
      <c r="H33" s="176"/>
      <c r="I33" s="22">
        <v>0.21</v>
      </c>
      <c r="J33" s="21">
        <f>(F33*21%)</f>
        <v>0</v>
      </c>
      <c r="K33" s="176"/>
      <c r="L33" s="10"/>
      <c r="S33" s="176"/>
      <c r="T33" s="176"/>
      <c r="U33" s="176"/>
      <c r="V33" s="176"/>
      <c r="W33" s="176"/>
      <c r="X33" s="176"/>
      <c r="Y33" s="176"/>
      <c r="Z33" s="176"/>
      <c r="AA33" s="176"/>
      <c r="AB33" s="176"/>
      <c r="AC33" s="176"/>
      <c r="AD33" s="176"/>
      <c r="AE33" s="176"/>
    </row>
    <row r="34" spans="1:31" s="11" customFormat="1" ht="14.45" customHeight="1">
      <c r="A34" s="176"/>
      <c r="B34" s="9"/>
      <c r="C34" s="176"/>
      <c r="D34" s="176"/>
      <c r="E34" s="177" t="s">
        <v>43</v>
      </c>
      <c r="F34" s="21">
        <f>ROUND((SUM(BF122:BF146)),  2)</f>
        <v>0</v>
      </c>
      <c r="G34" s="176"/>
      <c r="H34" s="176"/>
      <c r="I34" s="22">
        <v>0.12</v>
      </c>
      <c r="J34" s="21">
        <f>ROUND(((SUM(BF122:BF146))*I34),  2)</f>
        <v>0</v>
      </c>
      <c r="K34" s="176"/>
      <c r="L34" s="10"/>
      <c r="S34" s="176"/>
      <c r="T34" s="176"/>
      <c r="U34" s="176"/>
      <c r="V34" s="176"/>
      <c r="W34" s="176"/>
      <c r="X34" s="176"/>
      <c r="Y34" s="176"/>
      <c r="Z34" s="176"/>
      <c r="AA34" s="176"/>
      <c r="AB34" s="176"/>
      <c r="AC34" s="176"/>
      <c r="AD34" s="176"/>
      <c r="AE34" s="176"/>
    </row>
    <row r="35" spans="1:31" s="11" customFormat="1" ht="14.45" hidden="1" customHeight="1">
      <c r="A35" s="176"/>
      <c r="B35" s="9"/>
      <c r="C35" s="176"/>
      <c r="D35" s="176"/>
      <c r="E35" s="177" t="s">
        <v>44</v>
      </c>
      <c r="F35" s="21">
        <f>ROUND((SUM(BG122:BG146)),  2)</f>
        <v>0</v>
      </c>
      <c r="G35" s="176"/>
      <c r="H35" s="176"/>
      <c r="I35" s="22">
        <v>0.21</v>
      </c>
      <c r="J35" s="21">
        <f>0</f>
        <v>0</v>
      </c>
      <c r="K35" s="176"/>
      <c r="L35" s="10"/>
      <c r="S35" s="176"/>
      <c r="T35" s="176"/>
      <c r="U35" s="176"/>
      <c r="V35" s="176"/>
      <c r="W35" s="176"/>
      <c r="X35" s="176"/>
      <c r="Y35" s="176"/>
      <c r="Z35" s="176"/>
      <c r="AA35" s="176"/>
      <c r="AB35" s="176"/>
      <c r="AC35" s="176"/>
      <c r="AD35" s="176"/>
      <c r="AE35" s="176"/>
    </row>
    <row r="36" spans="1:31" s="11" customFormat="1" ht="14.45" hidden="1" customHeight="1">
      <c r="A36" s="176"/>
      <c r="B36" s="9"/>
      <c r="C36" s="176"/>
      <c r="D36" s="176"/>
      <c r="E36" s="177" t="s">
        <v>45</v>
      </c>
      <c r="F36" s="21">
        <f>ROUND((SUM(BH122:BH146)),  2)</f>
        <v>0</v>
      </c>
      <c r="G36" s="176"/>
      <c r="H36" s="176"/>
      <c r="I36" s="22">
        <v>0.12</v>
      </c>
      <c r="J36" s="21">
        <f>0</f>
        <v>0</v>
      </c>
      <c r="K36" s="176"/>
      <c r="L36" s="10"/>
      <c r="S36" s="176"/>
      <c r="T36" s="176"/>
      <c r="U36" s="176"/>
      <c r="V36" s="176"/>
      <c r="W36" s="176"/>
      <c r="X36" s="176"/>
      <c r="Y36" s="176"/>
      <c r="Z36" s="176"/>
      <c r="AA36" s="176"/>
      <c r="AB36" s="176"/>
      <c r="AC36" s="176"/>
      <c r="AD36" s="176"/>
      <c r="AE36" s="176"/>
    </row>
    <row r="37" spans="1:31" s="11" customFormat="1" ht="14.45" hidden="1" customHeight="1">
      <c r="A37" s="176"/>
      <c r="B37" s="9"/>
      <c r="C37" s="176"/>
      <c r="D37" s="176"/>
      <c r="E37" s="177" t="s">
        <v>46</v>
      </c>
      <c r="F37" s="21">
        <f>ROUND((SUM(BI122:BI146)),  2)</f>
        <v>0</v>
      </c>
      <c r="G37" s="176"/>
      <c r="H37" s="176"/>
      <c r="I37" s="22">
        <v>0</v>
      </c>
      <c r="J37" s="21">
        <f>0</f>
        <v>0</v>
      </c>
      <c r="K37" s="176"/>
      <c r="L37" s="10"/>
      <c r="S37" s="176"/>
      <c r="T37" s="176"/>
      <c r="U37" s="176"/>
      <c r="V37" s="176"/>
      <c r="W37" s="176"/>
      <c r="X37" s="176"/>
      <c r="Y37" s="176"/>
      <c r="Z37" s="176"/>
      <c r="AA37" s="176"/>
      <c r="AB37" s="176"/>
      <c r="AC37" s="176"/>
      <c r="AD37" s="176"/>
      <c r="AE37" s="176"/>
    </row>
    <row r="38" spans="1:31" s="11" customFormat="1" ht="6.95" customHeight="1">
      <c r="A38" s="176"/>
      <c r="B38" s="9"/>
      <c r="C38" s="176"/>
      <c r="D38" s="176"/>
      <c r="E38" s="176"/>
      <c r="F38" s="176"/>
      <c r="G38" s="176"/>
      <c r="H38" s="176"/>
      <c r="I38" s="176"/>
      <c r="J38" s="176"/>
      <c r="K38" s="176"/>
      <c r="L38" s="10"/>
      <c r="S38" s="176"/>
      <c r="T38" s="176"/>
      <c r="U38" s="176"/>
      <c r="V38" s="176"/>
      <c r="W38" s="176"/>
      <c r="X38" s="176"/>
      <c r="Y38" s="176"/>
      <c r="Z38" s="176"/>
      <c r="AA38" s="176"/>
      <c r="AB38" s="176"/>
      <c r="AC38" s="176"/>
      <c r="AD38" s="176"/>
      <c r="AE38" s="176"/>
    </row>
    <row r="39" spans="1:31" s="11" customFormat="1" ht="25.35" customHeight="1">
      <c r="A39" s="176"/>
      <c r="B39" s="9"/>
      <c r="C39" s="23"/>
      <c r="D39" s="24" t="s">
        <v>47</v>
      </c>
      <c r="E39" s="25"/>
      <c r="F39" s="25"/>
      <c r="G39" s="26" t="s">
        <v>48</v>
      </c>
      <c r="H39" s="27" t="s">
        <v>49</v>
      </c>
      <c r="I39" s="25"/>
      <c r="J39" s="28">
        <f>SUM(J30:J37)</f>
        <v>0</v>
      </c>
      <c r="K39" s="29"/>
      <c r="L39" s="10"/>
      <c r="S39" s="176"/>
      <c r="T39" s="176"/>
      <c r="U39" s="176"/>
      <c r="V39" s="176"/>
      <c r="W39" s="176"/>
      <c r="X39" s="176"/>
      <c r="Y39" s="176"/>
      <c r="Z39" s="176"/>
      <c r="AA39" s="176"/>
      <c r="AB39" s="176"/>
      <c r="AC39" s="176"/>
      <c r="AD39" s="176"/>
      <c r="AE39" s="176"/>
    </row>
    <row r="40" spans="1:31" s="11" customFormat="1" ht="14.45" customHeight="1">
      <c r="A40" s="176"/>
      <c r="B40" s="9"/>
      <c r="C40" s="176"/>
      <c r="D40" s="176"/>
      <c r="E40" s="176"/>
      <c r="F40" s="176"/>
      <c r="G40" s="176"/>
      <c r="H40" s="176"/>
      <c r="I40" s="176"/>
      <c r="J40" s="176"/>
      <c r="K40" s="176"/>
      <c r="L40" s="10"/>
      <c r="S40" s="176"/>
      <c r="T40" s="176"/>
      <c r="U40" s="176"/>
      <c r="V40" s="176"/>
      <c r="W40" s="176"/>
      <c r="X40" s="176"/>
      <c r="Y40" s="176"/>
      <c r="Z40" s="176"/>
      <c r="AA40" s="176"/>
      <c r="AB40" s="176"/>
      <c r="AC40" s="176"/>
      <c r="AD40" s="176"/>
      <c r="AE40" s="176"/>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c r="W45" s="175"/>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76"/>
      <c r="B61" s="9"/>
      <c r="C61" s="176"/>
      <c r="D61" s="32" t="s">
        <v>52</v>
      </c>
      <c r="E61" s="33"/>
      <c r="F61" s="34" t="s">
        <v>53</v>
      </c>
      <c r="G61" s="32" t="s">
        <v>52</v>
      </c>
      <c r="H61" s="33"/>
      <c r="I61" s="33"/>
      <c r="J61" s="35" t="s">
        <v>53</v>
      </c>
      <c r="K61" s="33"/>
      <c r="L61" s="10"/>
      <c r="S61" s="176"/>
      <c r="T61" s="176"/>
      <c r="U61" s="176"/>
      <c r="V61" s="176"/>
      <c r="W61" s="176"/>
      <c r="X61" s="176"/>
      <c r="Y61" s="176"/>
      <c r="Z61" s="176"/>
      <c r="AA61" s="176"/>
      <c r="AB61" s="176"/>
      <c r="AC61" s="176"/>
      <c r="AD61" s="176"/>
      <c r="AE61" s="176"/>
    </row>
    <row r="62" spans="1:31">
      <c r="B62" s="6"/>
      <c r="L62" s="6"/>
    </row>
    <row r="63" spans="1:31">
      <c r="B63" s="6"/>
      <c r="L63" s="6"/>
    </row>
    <row r="64" spans="1:31">
      <c r="B64" s="6"/>
      <c r="L64" s="6"/>
    </row>
    <row r="65" spans="1:31" s="11" customFormat="1" ht="12.75">
      <c r="A65" s="176"/>
      <c r="B65" s="9"/>
      <c r="C65" s="176"/>
      <c r="D65" s="30" t="s">
        <v>54</v>
      </c>
      <c r="E65" s="36"/>
      <c r="F65" s="36"/>
      <c r="G65" s="30" t="s">
        <v>55</v>
      </c>
      <c r="H65" s="36"/>
      <c r="I65" s="36"/>
      <c r="J65" s="36"/>
      <c r="K65" s="36"/>
      <c r="L65" s="10"/>
      <c r="S65" s="176"/>
      <c r="T65" s="176"/>
      <c r="U65" s="176"/>
      <c r="V65" s="176"/>
      <c r="W65" s="176"/>
      <c r="X65" s="176"/>
      <c r="Y65" s="176"/>
      <c r="Z65" s="176"/>
      <c r="AA65" s="176"/>
      <c r="AB65" s="176"/>
      <c r="AC65" s="176"/>
      <c r="AD65" s="176"/>
      <c r="AE65" s="176"/>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76"/>
      <c r="B76" s="9"/>
      <c r="C76" s="176"/>
      <c r="D76" s="32" t="s">
        <v>52</v>
      </c>
      <c r="E76" s="33"/>
      <c r="F76" s="34" t="s">
        <v>53</v>
      </c>
      <c r="G76" s="32" t="s">
        <v>52</v>
      </c>
      <c r="H76" s="33"/>
      <c r="I76" s="33"/>
      <c r="J76" s="35" t="s">
        <v>53</v>
      </c>
      <c r="K76" s="33"/>
      <c r="L76" s="10"/>
      <c r="S76" s="176"/>
      <c r="T76" s="176"/>
      <c r="U76" s="176"/>
      <c r="V76" s="176"/>
      <c r="W76" s="176"/>
      <c r="X76" s="176"/>
      <c r="Y76" s="176"/>
      <c r="Z76" s="176"/>
      <c r="AA76" s="176"/>
      <c r="AB76" s="176"/>
      <c r="AC76" s="176"/>
      <c r="AD76" s="176"/>
      <c r="AE76" s="176"/>
    </row>
    <row r="77" spans="1:31" s="11" customFormat="1" ht="14.45" customHeight="1">
      <c r="A77" s="176"/>
      <c r="B77" s="37"/>
      <c r="C77" s="38"/>
      <c r="D77" s="38"/>
      <c r="E77" s="38"/>
      <c r="F77" s="38"/>
      <c r="G77" s="38"/>
      <c r="H77" s="38"/>
      <c r="I77" s="38"/>
      <c r="J77" s="38"/>
      <c r="K77" s="38"/>
      <c r="L77" s="10"/>
      <c r="S77" s="176"/>
      <c r="T77" s="176"/>
      <c r="U77" s="176"/>
      <c r="V77" s="176"/>
      <c r="W77" s="176"/>
      <c r="X77" s="176"/>
      <c r="Y77" s="176"/>
      <c r="Z77" s="176"/>
      <c r="AA77" s="176"/>
      <c r="AB77" s="176"/>
      <c r="AC77" s="176"/>
      <c r="AD77" s="176"/>
      <c r="AE77" s="176"/>
    </row>
    <row r="81" spans="1:47" s="11" customFormat="1" ht="6.95" customHeight="1">
      <c r="A81" s="176"/>
      <c r="B81" s="39"/>
      <c r="C81" s="40"/>
      <c r="D81" s="40"/>
      <c r="E81" s="40"/>
      <c r="F81" s="40"/>
      <c r="G81" s="40"/>
      <c r="H81" s="40"/>
      <c r="I81" s="40"/>
      <c r="J81" s="40"/>
      <c r="K81" s="40"/>
      <c r="L81" s="10"/>
      <c r="S81" s="176"/>
      <c r="T81" s="176"/>
      <c r="U81" s="176"/>
      <c r="V81" s="176"/>
      <c r="W81" s="176"/>
      <c r="X81" s="176"/>
      <c r="Y81" s="176"/>
      <c r="Z81" s="176"/>
      <c r="AA81" s="176"/>
      <c r="AB81" s="176"/>
      <c r="AC81" s="176"/>
      <c r="AD81" s="176"/>
      <c r="AE81" s="176"/>
    </row>
    <row r="82" spans="1:47" s="11" customFormat="1" ht="24.95" customHeight="1">
      <c r="A82" s="176"/>
      <c r="B82" s="9"/>
      <c r="C82" s="7" t="s">
        <v>100</v>
      </c>
      <c r="D82" s="176"/>
      <c r="E82" s="176"/>
      <c r="F82" s="176"/>
      <c r="G82" s="176"/>
      <c r="H82" s="176"/>
      <c r="I82" s="176"/>
      <c r="J82" s="176"/>
      <c r="K82" s="176"/>
      <c r="L82" s="10"/>
      <c r="S82" s="176"/>
      <c r="T82" s="176"/>
      <c r="U82" s="176"/>
      <c r="V82" s="176"/>
      <c r="W82" s="176"/>
      <c r="X82" s="176"/>
      <c r="Y82" s="176"/>
      <c r="Z82" s="176"/>
      <c r="AA82" s="176"/>
      <c r="AB82" s="176"/>
      <c r="AC82" s="176"/>
      <c r="AD82" s="176"/>
      <c r="AE82" s="176"/>
    </row>
    <row r="83" spans="1:47" s="11" customFormat="1" ht="6.95" customHeight="1">
      <c r="A83" s="176"/>
      <c r="B83" s="9"/>
      <c r="C83" s="176"/>
      <c r="D83" s="176"/>
      <c r="E83" s="176"/>
      <c r="F83" s="176"/>
      <c r="G83" s="176"/>
      <c r="H83" s="176"/>
      <c r="I83" s="176"/>
      <c r="J83" s="176"/>
      <c r="K83" s="176"/>
      <c r="L83" s="10"/>
      <c r="S83" s="176"/>
      <c r="T83" s="176"/>
      <c r="U83" s="176"/>
      <c r="V83" s="176"/>
      <c r="W83" s="176"/>
      <c r="X83" s="176"/>
      <c r="Y83" s="176"/>
      <c r="Z83" s="176"/>
      <c r="AA83" s="176"/>
      <c r="AB83" s="176"/>
      <c r="AC83" s="176"/>
      <c r="AD83" s="176"/>
      <c r="AE83" s="176"/>
    </row>
    <row r="84" spans="1:47" s="11" customFormat="1" ht="12" customHeight="1">
      <c r="A84" s="176"/>
      <c r="B84" s="9"/>
      <c r="C84" s="177" t="s">
        <v>14</v>
      </c>
      <c r="D84" s="176"/>
      <c r="E84" s="176"/>
      <c r="F84" s="176"/>
      <c r="G84" s="176"/>
      <c r="H84" s="176"/>
      <c r="I84" s="176"/>
      <c r="J84" s="176"/>
      <c r="K84" s="176"/>
      <c r="L84" s="10"/>
      <c r="S84" s="176"/>
      <c r="T84" s="176"/>
      <c r="U84" s="176"/>
      <c r="V84" s="176"/>
      <c r="W84" s="176"/>
      <c r="X84" s="176"/>
      <c r="Y84" s="176"/>
      <c r="Z84" s="176"/>
      <c r="AA84" s="176"/>
      <c r="AB84" s="176"/>
      <c r="AC84" s="176"/>
      <c r="AD84" s="176"/>
      <c r="AE84" s="176"/>
    </row>
    <row r="85" spans="1:47" s="11" customFormat="1" ht="16.5" customHeight="1">
      <c r="A85" s="176"/>
      <c r="B85" s="9"/>
      <c r="C85" s="176"/>
      <c r="D85" s="176"/>
      <c r="E85" s="285" t="str">
        <f>E7</f>
        <v>ZŠ Hanspaulka - rekonstrukce tělocvičny</v>
      </c>
      <c r="F85" s="286"/>
      <c r="G85" s="286"/>
      <c r="H85" s="286"/>
      <c r="I85" s="176"/>
      <c r="J85" s="176"/>
      <c r="K85" s="176"/>
      <c r="L85" s="10"/>
      <c r="S85" s="176"/>
      <c r="T85" s="176"/>
      <c r="U85" s="176"/>
      <c r="V85" s="176"/>
      <c r="W85" s="176"/>
      <c r="X85" s="176"/>
      <c r="Y85" s="176"/>
      <c r="Z85" s="176"/>
      <c r="AA85" s="176"/>
      <c r="AB85" s="176"/>
      <c r="AC85" s="176"/>
      <c r="AD85" s="176"/>
      <c r="AE85" s="176"/>
    </row>
    <row r="86" spans="1:47" s="11" customFormat="1" ht="12" customHeight="1">
      <c r="A86" s="176"/>
      <c r="B86" s="9"/>
      <c r="C86" s="177" t="s">
        <v>98</v>
      </c>
      <c r="D86" s="176"/>
      <c r="E86" s="176"/>
      <c r="F86" s="176"/>
      <c r="G86" s="176"/>
      <c r="H86" s="176"/>
      <c r="I86" s="176"/>
      <c r="J86" s="176"/>
      <c r="K86" s="176"/>
      <c r="L86" s="10"/>
      <c r="S86" s="176"/>
      <c r="T86" s="176"/>
      <c r="U86" s="176"/>
      <c r="V86" s="176"/>
      <c r="W86" s="176"/>
      <c r="X86" s="176"/>
      <c r="Y86" s="176"/>
      <c r="Z86" s="176"/>
      <c r="AA86" s="176"/>
      <c r="AB86" s="176"/>
      <c r="AC86" s="176"/>
      <c r="AD86" s="176"/>
      <c r="AE86" s="176"/>
    </row>
    <row r="87" spans="1:47" s="11" customFormat="1" ht="16.5" customHeight="1">
      <c r="A87" s="176"/>
      <c r="B87" s="9"/>
      <c r="C87" s="176"/>
      <c r="D87" s="176"/>
      <c r="E87" s="275" t="str">
        <f>E9</f>
        <v>00 - Vedlejší Rozpočtové Náklady ( VRN )</v>
      </c>
      <c r="F87" s="284"/>
      <c r="G87" s="284"/>
      <c r="H87" s="284"/>
      <c r="I87" s="176"/>
      <c r="J87" s="176"/>
      <c r="K87" s="176"/>
      <c r="L87" s="10"/>
      <c r="S87" s="176"/>
      <c r="T87" s="176"/>
      <c r="U87" s="176"/>
      <c r="V87" s="176"/>
      <c r="W87" s="176"/>
      <c r="X87" s="176"/>
      <c r="Y87" s="176"/>
      <c r="Z87" s="176"/>
      <c r="AA87" s="176"/>
      <c r="AB87" s="176"/>
      <c r="AC87" s="176"/>
      <c r="AD87" s="176"/>
      <c r="AE87" s="176"/>
    </row>
    <row r="88" spans="1:47" s="11" customFormat="1" ht="6.95" customHeight="1">
      <c r="A88" s="176"/>
      <c r="B88" s="9"/>
      <c r="C88" s="176"/>
      <c r="D88" s="176"/>
      <c r="E88" s="176"/>
      <c r="F88" s="176"/>
      <c r="G88" s="176"/>
      <c r="H88" s="176"/>
      <c r="I88" s="176"/>
      <c r="J88" s="176"/>
      <c r="K88" s="176"/>
      <c r="L88" s="10"/>
      <c r="S88" s="176"/>
      <c r="T88" s="176"/>
      <c r="U88" s="176"/>
      <c r="V88" s="176"/>
      <c r="W88" s="176"/>
      <c r="X88" s="176"/>
      <c r="Y88" s="176"/>
      <c r="Z88" s="176"/>
      <c r="AA88" s="176"/>
      <c r="AB88" s="176"/>
      <c r="AC88" s="176"/>
      <c r="AD88" s="176"/>
      <c r="AE88" s="176"/>
    </row>
    <row r="89" spans="1:47" s="11" customFormat="1" ht="12" customHeight="1">
      <c r="A89" s="176"/>
      <c r="B89" s="9"/>
      <c r="C89" s="177" t="s">
        <v>18</v>
      </c>
      <c r="D89" s="176"/>
      <c r="E89" s="176"/>
      <c r="F89" s="179" t="str">
        <f>F12</f>
        <v>Sušická č.p. 1000, 169 00 Praha 6</v>
      </c>
      <c r="G89" s="176"/>
      <c r="H89" s="176"/>
      <c r="I89" s="177" t="s">
        <v>20</v>
      </c>
      <c r="J89" s="12" t="str">
        <f>IF(J12="","",J12)</f>
        <v>25. 3. 2025</v>
      </c>
      <c r="K89" s="176"/>
      <c r="L89" s="10"/>
      <c r="S89" s="176"/>
      <c r="T89" s="176"/>
      <c r="U89" s="176"/>
      <c r="V89" s="176"/>
      <c r="W89" s="176"/>
      <c r="X89" s="176"/>
      <c r="Y89" s="176"/>
      <c r="Z89" s="176"/>
      <c r="AA89" s="176"/>
      <c r="AB89" s="176"/>
      <c r="AC89" s="176"/>
      <c r="AD89" s="176"/>
      <c r="AE89" s="176"/>
    </row>
    <row r="90" spans="1:47" s="11" customFormat="1" ht="6.95" customHeight="1">
      <c r="A90" s="176"/>
      <c r="B90" s="9"/>
      <c r="C90" s="176"/>
      <c r="D90" s="176"/>
      <c r="E90" s="176"/>
      <c r="F90" s="176"/>
      <c r="G90" s="176"/>
      <c r="H90" s="176"/>
      <c r="I90" s="176"/>
      <c r="J90" s="176"/>
      <c r="K90" s="176"/>
      <c r="L90" s="10"/>
      <c r="S90" s="176"/>
      <c r="T90" s="176"/>
      <c r="U90" s="176"/>
      <c r="V90" s="176"/>
      <c r="W90" s="176"/>
      <c r="X90" s="176"/>
      <c r="Y90" s="176"/>
      <c r="Z90" s="176"/>
      <c r="AA90" s="176"/>
      <c r="AB90" s="176"/>
      <c r="AC90" s="176"/>
      <c r="AD90" s="176"/>
      <c r="AE90" s="176"/>
    </row>
    <row r="91" spans="1:47" s="11" customFormat="1" ht="40.15" customHeight="1">
      <c r="A91" s="176"/>
      <c r="B91" s="9"/>
      <c r="C91" s="177" t="s">
        <v>22</v>
      </c>
      <c r="D91" s="176"/>
      <c r="E91" s="176"/>
      <c r="F91" s="179" t="str">
        <f>E15</f>
        <v>MČ PRAHA 6, Čs armády 601/23, 16052 Praha 6</v>
      </c>
      <c r="G91" s="176"/>
      <c r="H91" s="176"/>
      <c r="I91" s="177" t="s">
        <v>30</v>
      </c>
      <c r="J91" s="180" t="str">
        <f>E21</f>
        <v>A6 atelier s.r.o., Patočkova 978/20, 16900 Praha 6</v>
      </c>
      <c r="K91" s="176"/>
      <c r="L91" s="10"/>
      <c r="S91" s="176"/>
      <c r="T91" s="176"/>
      <c r="U91" s="176"/>
      <c r="V91" s="176"/>
      <c r="W91" s="176"/>
      <c r="X91" s="176"/>
      <c r="Y91" s="176"/>
      <c r="Z91" s="176"/>
      <c r="AA91" s="176"/>
      <c r="AB91" s="176"/>
      <c r="AC91" s="176"/>
      <c r="AD91" s="176"/>
      <c r="AE91" s="176"/>
    </row>
    <row r="92" spans="1:47" s="11" customFormat="1" ht="15.2" customHeight="1">
      <c r="A92" s="176"/>
      <c r="B92" s="9"/>
      <c r="C92" s="177" t="s">
        <v>28</v>
      </c>
      <c r="D92" s="176"/>
      <c r="E92" s="176"/>
      <c r="F92" s="179" t="str">
        <f>IF(E18="","",E18)</f>
        <v xml:space="preserve"> </v>
      </c>
      <c r="G92" s="176"/>
      <c r="H92" s="176"/>
      <c r="I92" s="177" t="s">
        <v>35</v>
      </c>
      <c r="J92" s="180" t="str">
        <f>E24</f>
        <v xml:space="preserve"> </v>
      </c>
      <c r="K92" s="176"/>
      <c r="L92" s="10"/>
      <c r="S92" s="176"/>
      <c r="T92" s="176"/>
      <c r="U92" s="176"/>
      <c r="V92" s="176"/>
      <c r="W92" s="176"/>
      <c r="X92" s="176"/>
      <c r="Y92" s="176"/>
      <c r="Z92" s="176"/>
      <c r="AA92" s="176"/>
      <c r="AB92" s="176"/>
      <c r="AC92" s="176"/>
      <c r="AD92" s="176"/>
      <c r="AE92" s="176"/>
    </row>
    <row r="93" spans="1:47" s="11" customFormat="1" ht="10.35" customHeight="1">
      <c r="A93" s="176"/>
      <c r="B93" s="9"/>
      <c r="C93" s="176"/>
      <c r="D93" s="176"/>
      <c r="E93" s="176"/>
      <c r="F93" s="176"/>
      <c r="G93" s="176"/>
      <c r="H93" s="176"/>
      <c r="I93" s="176"/>
      <c r="J93" s="176"/>
      <c r="K93" s="176"/>
      <c r="L93" s="10"/>
      <c r="S93" s="176"/>
      <c r="T93" s="176"/>
      <c r="U93" s="176"/>
      <c r="V93" s="176"/>
      <c r="W93" s="176"/>
      <c r="X93" s="176"/>
      <c r="Y93" s="176"/>
      <c r="Z93" s="176"/>
      <c r="AA93" s="176"/>
      <c r="AB93" s="176"/>
      <c r="AC93" s="176"/>
      <c r="AD93" s="176"/>
      <c r="AE93" s="176"/>
    </row>
    <row r="94" spans="1:47" s="11" customFormat="1" ht="29.25" customHeight="1">
      <c r="A94" s="176"/>
      <c r="B94" s="9"/>
      <c r="C94" s="41" t="s">
        <v>101</v>
      </c>
      <c r="D94" s="23"/>
      <c r="E94" s="23"/>
      <c r="F94" s="23"/>
      <c r="G94" s="23"/>
      <c r="H94" s="23"/>
      <c r="I94" s="23"/>
      <c r="J94" s="42" t="s">
        <v>102</v>
      </c>
      <c r="K94" s="23"/>
      <c r="L94" s="10"/>
      <c r="S94" s="176"/>
      <c r="T94" s="176"/>
      <c r="U94" s="176"/>
      <c r="V94" s="176"/>
      <c r="W94" s="176"/>
      <c r="X94" s="176"/>
      <c r="Y94" s="176"/>
      <c r="Z94" s="176"/>
      <c r="AA94" s="176"/>
      <c r="AB94" s="176"/>
      <c r="AC94" s="176"/>
      <c r="AD94" s="176"/>
      <c r="AE94" s="176"/>
    </row>
    <row r="95" spans="1:47" s="11" customFormat="1" ht="10.35" customHeight="1">
      <c r="A95" s="176"/>
      <c r="B95" s="9"/>
      <c r="C95" s="176"/>
      <c r="D95" s="176"/>
      <c r="E95" s="176"/>
      <c r="F95" s="176"/>
      <c r="G95" s="176"/>
      <c r="H95" s="176"/>
      <c r="I95" s="176"/>
      <c r="J95" s="176"/>
      <c r="K95" s="176"/>
      <c r="L95" s="10"/>
      <c r="S95" s="176"/>
      <c r="T95" s="176"/>
      <c r="U95" s="176"/>
      <c r="V95" s="176"/>
      <c r="W95" s="176"/>
      <c r="X95" s="176"/>
      <c r="Y95" s="176"/>
      <c r="Z95" s="176"/>
      <c r="AA95" s="176"/>
      <c r="AB95" s="176"/>
      <c r="AC95" s="176"/>
      <c r="AD95" s="176"/>
      <c r="AE95" s="176"/>
    </row>
    <row r="96" spans="1:47" s="11" customFormat="1" ht="22.9" customHeight="1">
      <c r="A96" s="176"/>
      <c r="B96" s="9"/>
      <c r="C96" s="43" t="s">
        <v>103</v>
      </c>
      <c r="D96" s="176"/>
      <c r="E96" s="176"/>
      <c r="F96" s="176"/>
      <c r="G96" s="176"/>
      <c r="H96" s="176"/>
      <c r="I96" s="176"/>
      <c r="J96" s="18">
        <f>J122</f>
        <v>0</v>
      </c>
      <c r="K96" s="176"/>
      <c r="L96" s="10"/>
      <c r="S96" s="176"/>
      <c r="T96" s="176"/>
      <c r="U96" s="176"/>
      <c r="V96" s="176"/>
      <c r="W96" s="176"/>
      <c r="X96" s="176"/>
      <c r="Y96" s="176"/>
      <c r="Z96" s="176"/>
      <c r="AA96" s="176"/>
      <c r="AB96" s="176"/>
      <c r="AC96" s="176"/>
      <c r="AD96" s="176"/>
      <c r="AE96" s="176"/>
      <c r="AU96" s="3" t="s">
        <v>104</v>
      </c>
    </row>
    <row r="97" spans="1:31" s="44" customFormat="1" ht="24.95" customHeight="1">
      <c r="B97" s="45"/>
      <c r="D97" s="46" t="s">
        <v>105</v>
      </c>
      <c r="E97" s="47"/>
      <c r="F97" s="47"/>
      <c r="G97" s="47"/>
      <c r="H97" s="47"/>
      <c r="I97" s="47"/>
      <c r="J97" s="48">
        <f>J123</f>
        <v>0</v>
      </c>
      <c r="L97" s="45"/>
    </row>
    <row r="98" spans="1:31" s="49" customFormat="1" ht="19.899999999999999" customHeight="1">
      <c r="B98" s="50"/>
      <c r="D98" s="51" t="s">
        <v>106</v>
      </c>
      <c r="E98" s="52"/>
      <c r="F98" s="52"/>
      <c r="G98" s="52"/>
      <c r="H98" s="52"/>
      <c r="I98" s="52"/>
      <c r="J98" s="53">
        <f>J124</f>
        <v>0</v>
      </c>
      <c r="L98" s="50"/>
    </row>
    <row r="99" spans="1:31" s="49" customFormat="1" ht="19.899999999999999" customHeight="1">
      <c r="B99" s="50"/>
      <c r="D99" s="51" t="s">
        <v>107</v>
      </c>
      <c r="E99" s="52"/>
      <c r="F99" s="52"/>
      <c r="G99" s="52"/>
      <c r="H99" s="52"/>
      <c r="I99" s="52"/>
      <c r="J99" s="53">
        <f>J128</f>
        <v>0</v>
      </c>
      <c r="L99" s="50"/>
    </row>
    <row r="100" spans="1:31" s="49" customFormat="1" ht="19.899999999999999" customHeight="1">
      <c r="B100" s="50"/>
      <c r="D100" s="51" t="s">
        <v>108</v>
      </c>
      <c r="E100" s="52"/>
      <c r="F100" s="52"/>
      <c r="G100" s="52"/>
      <c r="H100" s="52"/>
      <c r="I100" s="52"/>
      <c r="J100" s="53">
        <f>J133</f>
        <v>0</v>
      </c>
      <c r="L100" s="50"/>
    </row>
    <row r="101" spans="1:31" s="49" customFormat="1" ht="19.899999999999999" customHeight="1">
      <c r="B101" s="50"/>
      <c r="D101" s="51" t="s">
        <v>109</v>
      </c>
      <c r="E101" s="52"/>
      <c r="F101" s="52"/>
      <c r="G101" s="52"/>
      <c r="H101" s="52"/>
      <c r="I101" s="52"/>
      <c r="J101" s="53">
        <f>J136</f>
        <v>0</v>
      </c>
      <c r="L101" s="50"/>
    </row>
    <row r="102" spans="1:31" s="49" customFormat="1" ht="19.899999999999999" customHeight="1">
      <c r="B102" s="50"/>
      <c r="D102" s="51" t="s">
        <v>110</v>
      </c>
      <c r="E102" s="52"/>
      <c r="F102" s="52"/>
      <c r="G102" s="52"/>
      <c r="H102" s="52"/>
      <c r="I102" s="52"/>
      <c r="J102" s="53">
        <f>J140</f>
        <v>0</v>
      </c>
      <c r="L102" s="50"/>
    </row>
    <row r="103" spans="1:31" s="11" customFormat="1" ht="21.75" customHeight="1">
      <c r="A103" s="176"/>
      <c r="B103" s="9"/>
      <c r="C103" s="176"/>
      <c r="D103" s="176"/>
      <c r="E103" s="176"/>
      <c r="F103" s="176"/>
      <c r="G103" s="176"/>
      <c r="H103" s="176"/>
      <c r="I103" s="176"/>
      <c r="J103" s="176"/>
      <c r="K103" s="176"/>
      <c r="L103" s="10"/>
      <c r="S103" s="176"/>
      <c r="T103" s="176"/>
      <c r="U103" s="176"/>
      <c r="V103" s="176"/>
      <c r="W103" s="176"/>
      <c r="X103" s="176"/>
      <c r="Y103" s="176"/>
      <c r="Z103" s="176"/>
      <c r="AA103" s="176"/>
      <c r="AB103" s="176"/>
      <c r="AC103" s="176"/>
      <c r="AD103" s="176"/>
      <c r="AE103" s="176"/>
    </row>
    <row r="104" spans="1:31" s="11" customFormat="1" ht="6.95" customHeight="1">
      <c r="A104" s="176"/>
      <c r="B104" s="37"/>
      <c r="C104" s="38"/>
      <c r="D104" s="38"/>
      <c r="E104" s="38"/>
      <c r="F104" s="38"/>
      <c r="G104" s="38"/>
      <c r="H104" s="38"/>
      <c r="I104" s="38"/>
      <c r="J104" s="38"/>
      <c r="K104" s="38"/>
      <c r="L104" s="10"/>
      <c r="S104" s="176"/>
      <c r="T104" s="176"/>
      <c r="U104" s="176"/>
      <c r="V104" s="176"/>
      <c r="W104" s="176"/>
      <c r="X104" s="176"/>
      <c r="Y104" s="176"/>
      <c r="Z104" s="176"/>
      <c r="AA104" s="176"/>
      <c r="AB104" s="176"/>
      <c r="AC104" s="176"/>
      <c r="AD104" s="176"/>
      <c r="AE104" s="176"/>
    </row>
    <row r="108" spans="1:31" s="11" customFormat="1" ht="6.95" customHeight="1">
      <c r="A108" s="176"/>
      <c r="B108" s="39"/>
      <c r="C108" s="40"/>
      <c r="D108" s="40"/>
      <c r="E108" s="40"/>
      <c r="F108" s="40"/>
      <c r="G108" s="40"/>
      <c r="H108" s="40"/>
      <c r="I108" s="40"/>
      <c r="J108" s="40"/>
      <c r="K108" s="40"/>
      <c r="L108" s="10"/>
      <c r="S108" s="176"/>
      <c r="T108" s="176"/>
      <c r="U108" s="176"/>
      <c r="V108" s="176"/>
      <c r="W108" s="176"/>
      <c r="X108" s="176"/>
      <c r="Y108" s="176"/>
      <c r="Z108" s="176"/>
      <c r="AA108" s="176"/>
      <c r="AB108" s="176"/>
      <c r="AC108" s="176"/>
      <c r="AD108" s="176"/>
      <c r="AE108" s="176"/>
    </row>
    <row r="109" spans="1:31" s="11" customFormat="1" ht="24.95" customHeight="1">
      <c r="A109" s="176"/>
      <c r="B109" s="9"/>
      <c r="C109" s="7" t="s">
        <v>111</v>
      </c>
      <c r="D109" s="176"/>
      <c r="E109" s="176"/>
      <c r="F109" s="176"/>
      <c r="G109" s="176"/>
      <c r="H109" s="176"/>
      <c r="I109" s="176"/>
      <c r="J109" s="176"/>
      <c r="K109" s="176"/>
      <c r="L109" s="10"/>
      <c r="S109" s="176"/>
      <c r="T109" s="176"/>
      <c r="U109" s="176"/>
      <c r="V109" s="176"/>
      <c r="W109" s="176"/>
      <c r="X109" s="176"/>
      <c r="Y109" s="176"/>
      <c r="Z109" s="176"/>
      <c r="AA109" s="176"/>
      <c r="AB109" s="176"/>
      <c r="AC109" s="176"/>
      <c r="AD109" s="176"/>
      <c r="AE109" s="176"/>
    </row>
    <row r="110" spans="1:31" s="11" customFormat="1" ht="6.95" customHeight="1">
      <c r="A110" s="176"/>
      <c r="B110" s="9"/>
      <c r="C110" s="176"/>
      <c r="D110" s="176"/>
      <c r="E110" s="176"/>
      <c r="F110" s="176"/>
      <c r="G110" s="176"/>
      <c r="H110" s="176"/>
      <c r="I110" s="176"/>
      <c r="J110" s="176"/>
      <c r="K110" s="176"/>
      <c r="L110" s="10"/>
      <c r="S110" s="176"/>
      <c r="T110" s="176"/>
      <c r="U110" s="176"/>
      <c r="V110" s="176"/>
      <c r="W110" s="176"/>
      <c r="X110" s="176"/>
      <c r="Y110" s="176"/>
      <c r="Z110" s="176"/>
      <c r="AA110" s="176"/>
      <c r="AB110" s="176"/>
      <c r="AC110" s="176"/>
      <c r="AD110" s="176"/>
      <c r="AE110" s="176"/>
    </row>
    <row r="111" spans="1:31" s="11" customFormat="1" ht="12" customHeight="1">
      <c r="A111" s="176"/>
      <c r="B111" s="9"/>
      <c r="C111" s="177" t="s">
        <v>14</v>
      </c>
      <c r="D111" s="176"/>
      <c r="E111" s="176"/>
      <c r="F111" s="176"/>
      <c r="G111" s="176"/>
      <c r="H111" s="176"/>
      <c r="I111" s="176"/>
      <c r="J111" s="176"/>
      <c r="K111" s="176"/>
      <c r="L111" s="10"/>
      <c r="S111" s="176"/>
      <c r="T111" s="176"/>
      <c r="U111" s="176"/>
      <c r="V111" s="176"/>
      <c r="W111" s="176"/>
      <c r="X111" s="176"/>
      <c r="Y111" s="176"/>
      <c r="Z111" s="176"/>
      <c r="AA111" s="176"/>
      <c r="AB111" s="176"/>
      <c r="AC111" s="176"/>
      <c r="AD111" s="176"/>
      <c r="AE111" s="176"/>
    </row>
    <row r="112" spans="1:31" s="11" customFormat="1" ht="16.5" customHeight="1">
      <c r="A112" s="176"/>
      <c r="B112" s="9"/>
      <c r="C112" s="176"/>
      <c r="D112" s="176"/>
      <c r="E112" s="285" t="str">
        <f>E7</f>
        <v>ZŠ Hanspaulka - rekonstrukce tělocvičny</v>
      </c>
      <c r="F112" s="286"/>
      <c r="G112" s="286"/>
      <c r="H112" s="286"/>
      <c r="I112" s="176"/>
      <c r="J112" s="176"/>
      <c r="K112" s="176"/>
      <c r="L112" s="10"/>
      <c r="S112" s="176"/>
      <c r="T112" s="176"/>
      <c r="U112" s="176"/>
      <c r="V112" s="176"/>
      <c r="W112" s="176"/>
      <c r="X112" s="176"/>
      <c r="Y112" s="176"/>
      <c r="Z112" s="176"/>
      <c r="AA112" s="176"/>
      <c r="AB112" s="176"/>
      <c r="AC112" s="176"/>
      <c r="AD112" s="176"/>
      <c r="AE112" s="176"/>
    </row>
    <row r="113" spans="1:65" s="11" customFormat="1" ht="12" customHeight="1">
      <c r="A113" s="176"/>
      <c r="B113" s="9"/>
      <c r="C113" s="177" t="s">
        <v>98</v>
      </c>
      <c r="D113" s="176"/>
      <c r="E113" s="176"/>
      <c r="F113" s="176"/>
      <c r="G113" s="176"/>
      <c r="H113" s="176"/>
      <c r="I113" s="176"/>
      <c r="J113" s="176"/>
      <c r="K113" s="176"/>
      <c r="L113" s="10"/>
      <c r="S113" s="176"/>
      <c r="T113" s="176"/>
      <c r="U113" s="176"/>
      <c r="V113" s="176"/>
      <c r="W113" s="176"/>
      <c r="X113" s="176"/>
      <c r="Y113" s="176"/>
      <c r="Z113" s="176"/>
      <c r="AA113" s="176"/>
      <c r="AB113" s="176"/>
      <c r="AC113" s="176"/>
      <c r="AD113" s="176"/>
      <c r="AE113" s="176"/>
    </row>
    <row r="114" spans="1:65" s="11" customFormat="1" ht="16.5" customHeight="1">
      <c r="A114" s="176"/>
      <c r="B114" s="9"/>
      <c r="C114" s="176"/>
      <c r="D114" s="176"/>
      <c r="E114" s="275" t="str">
        <f>E9</f>
        <v>00 - Vedlejší Rozpočtové Náklady ( VRN )</v>
      </c>
      <c r="F114" s="284"/>
      <c r="G114" s="284"/>
      <c r="H114" s="284"/>
      <c r="I114" s="176"/>
      <c r="J114" s="176"/>
      <c r="K114" s="176"/>
      <c r="L114" s="10"/>
      <c r="S114" s="176"/>
      <c r="T114" s="176"/>
      <c r="U114" s="176"/>
      <c r="V114" s="176"/>
      <c r="W114" s="176"/>
      <c r="X114" s="176"/>
      <c r="Y114" s="176"/>
      <c r="Z114" s="176"/>
      <c r="AA114" s="176"/>
      <c r="AB114" s="176"/>
      <c r="AC114" s="176"/>
      <c r="AD114" s="176"/>
      <c r="AE114" s="176"/>
    </row>
    <row r="115" spans="1:65" s="11" customFormat="1" ht="6.95" customHeight="1">
      <c r="A115" s="176"/>
      <c r="B115" s="9"/>
      <c r="C115" s="176"/>
      <c r="D115" s="176"/>
      <c r="E115" s="176"/>
      <c r="F115" s="176"/>
      <c r="G115" s="176"/>
      <c r="H115" s="176"/>
      <c r="I115" s="176"/>
      <c r="J115" s="176"/>
      <c r="K115" s="176"/>
      <c r="L115" s="10"/>
      <c r="S115" s="176"/>
      <c r="T115" s="176"/>
      <c r="U115" s="176"/>
      <c r="V115" s="176"/>
      <c r="W115" s="176"/>
      <c r="X115" s="176"/>
      <c r="Y115" s="176"/>
      <c r="Z115" s="176"/>
      <c r="AA115" s="176"/>
      <c r="AB115" s="176"/>
      <c r="AC115" s="176"/>
      <c r="AD115" s="176"/>
      <c r="AE115" s="176"/>
    </row>
    <row r="116" spans="1:65" s="11" customFormat="1" ht="12" customHeight="1">
      <c r="A116" s="176"/>
      <c r="B116" s="9"/>
      <c r="C116" s="177" t="s">
        <v>18</v>
      </c>
      <c r="D116" s="176"/>
      <c r="E116" s="176"/>
      <c r="F116" s="179" t="str">
        <f>F12</f>
        <v>Sušická č.p. 1000, 169 00 Praha 6</v>
      </c>
      <c r="G116" s="176"/>
      <c r="H116" s="176"/>
      <c r="I116" s="177" t="s">
        <v>20</v>
      </c>
      <c r="J116" s="12" t="str">
        <f>IF(J12="","",J12)</f>
        <v>25. 3. 2025</v>
      </c>
      <c r="K116" s="176"/>
      <c r="L116" s="10"/>
      <c r="S116" s="176"/>
      <c r="T116" s="176"/>
      <c r="U116" s="176"/>
      <c r="V116" s="176"/>
      <c r="W116" s="176"/>
      <c r="X116" s="176"/>
      <c r="Y116" s="176"/>
      <c r="Z116" s="176"/>
      <c r="AA116" s="176"/>
      <c r="AB116" s="176"/>
      <c r="AC116" s="176"/>
      <c r="AD116" s="176"/>
      <c r="AE116" s="176"/>
    </row>
    <row r="117" spans="1:65" s="11" customFormat="1" ht="6.95" customHeight="1">
      <c r="A117" s="176"/>
      <c r="B117" s="9"/>
      <c r="C117" s="176"/>
      <c r="D117" s="176"/>
      <c r="E117" s="176"/>
      <c r="F117" s="176"/>
      <c r="G117" s="176"/>
      <c r="H117" s="176"/>
      <c r="I117" s="176"/>
      <c r="J117" s="176"/>
      <c r="K117" s="176"/>
      <c r="L117" s="10"/>
      <c r="S117" s="176"/>
      <c r="T117" s="176"/>
      <c r="U117" s="176"/>
      <c r="V117" s="176"/>
      <c r="W117" s="176"/>
      <c r="X117" s="176"/>
      <c r="Y117" s="176"/>
      <c r="Z117" s="176"/>
      <c r="AA117" s="176"/>
      <c r="AB117" s="176"/>
      <c r="AC117" s="176"/>
      <c r="AD117" s="176"/>
      <c r="AE117" s="176"/>
    </row>
    <row r="118" spans="1:65" s="11" customFormat="1" ht="40.15" customHeight="1">
      <c r="A118" s="176"/>
      <c r="B118" s="9"/>
      <c r="C118" s="177" t="s">
        <v>22</v>
      </c>
      <c r="D118" s="176"/>
      <c r="E118" s="176"/>
      <c r="F118" s="179" t="str">
        <f>E15</f>
        <v>MČ PRAHA 6, Čs armády 601/23, 16052 Praha 6</v>
      </c>
      <c r="G118" s="176"/>
      <c r="H118" s="176"/>
      <c r="I118" s="177" t="s">
        <v>30</v>
      </c>
      <c r="J118" s="180" t="str">
        <f>E21</f>
        <v>A6 atelier s.r.o., Patočkova 978/20, 16900 Praha 6</v>
      </c>
      <c r="K118" s="176"/>
      <c r="L118" s="10"/>
      <c r="S118" s="176"/>
      <c r="T118" s="176"/>
      <c r="U118" s="176"/>
      <c r="V118" s="176"/>
      <c r="W118" s="176"/>
      <c r="X118" s="176"/>
      <c r="Y118" s="176"/>
      <c r="Z118" s="176"/>
      <c r="AA118" s="176"/>
      <c r="AB118" s="176"/>
      <c r="AC118" s="176"/>
      <c r="AD118" s="176"/>
      <c r="AE118" s="176"/>
    </row>
    <row r="119" spans="1:65" s="11" customFormat="1" ht="15.2" customHeight="1">
      <c r="A119" s="176"/>
      <c r="B119" s="9"/>
      <c r="C119" s="177" t="s">
        <v>28</v>
      </c>
      <c r="D119" s="176"/>
      <c r="E119" s="176"/>
      <c r="F119" s="179" t="str">
        <f>IF(E18="","",E18)</f>
        <v xml:space="preserve"> </v>
      </c>
      <c r="G119" s="176"/>
      <c r="H119" s="176"/>
      <c r="I119" s="177" t="s">
        <v>35</v>
      </c>
      <c r="J119" s="180" t="str">
        <f>E24</f>
        <v xml:space="preserve"> </v>
      </c>
      <c r="K119" s="176"/>
      <c r="L119" s="10"/>
      <c r="S119" s="176"/>
      <c r="T119" s="176"/>
      <c r="U119" s="176"/>
      <c r="V119" s="176"/>
      <c r="W119" s="176"/>
      <c r="X119" s="176"/>
      <c r="Y119" s="176"/>
      <c r="Z119" s="176"/>
      <c r="AA119" s="176"/>
      <c r="AB119" s="176"/>
      <c r="AC119" s="176"/>
      <c r="AD119" s="176"/>
      <c r="AE119" s="176"/>
    </row>
    <row r="120" spans="1:65" s="11" customFormat="1" ht="10.35" customHeight="1">
      <c r="A120" s="176"/>
      <c r="B120" s="9"/>
      <c r="C120" s="176"/>
      <c r="D120" s="176"/>
      <c r="E120" s="176"/>
      <c r="F120" s="176"/>
      <c r="G120" s="176"/>
      <c r="H120" s="176"/>
      <c r="I120" s="176"/>
      <c r="J120" s="176"/>
      <c r="K120" s="176"/>
      <c r="L120" s="10"/>
      <c r="S120" s="176"/>
      <c r="T120" s="176"/>
      <c r="U120" s="176"/>
      <c r="V120" s="176"/>
      <c r="W120" s="176"/>
      <c r="X120" s="176"/>
      <c r="Y120" s="176"/>
      <c r="Z120" s="176"/>
      <c r="AA120" s="176"/>
      <c r="AB120" s="176"/>
      <c r="AC120" s="176"/>
      <c r="AD120" s="176"/>
      <c r="AE120" s="176"/>
    </row>
    <row r="121" spans="1:65" s="64" customFormat="1" ht="29.25" customHeight="1">
      <c r="A121" s="54"/>
      <c r="B121" s="55"/>
      <c r="C121" s="56" t="s">
        <v>112</v>
      </c>
      <c r="D121" s="57" t="s">
        <v>62</v>
      </c>
      <c r="E121" s="57" t="s">
        <v>58</v>
      </c>
      <c r="F121" s="57" t="s">
        <v>59</v>
      </c>
      <c r="G121" s="57" t="s">
        <v>113</v>
      </c>
      <c r="H121" s="57" t="s">
        <v>114</v>
      </c>
      <c r="I121" s="57" t="s">
        <v>115</v>
      </c>
      <c r="J121" s="58" t="s">
        <v>102</v>
      </c>
      <c r="K121" s="59" t="s">
        <v>116</v>
      </c>
      <c r="L121" s="60"/>
      <c r="M121" s="61" t="s">
        <v>1</v>
      </c>
      <c r="N121" s="62" t="s">
        <v>41</v>
      </c>
      <c r="O121" s="62" t="s">
        <v>117</v>
      </c>
      <c r="P121" s="62" t="s">
        <v>118</v>
      </c>
      <c r="Q121" s="62" t="s">
        <v>119</v>
      </c>
      <c r="R121" s="62" t="s">
        <v>120</v>
      </c>
      <c r="S121" s="62" t="s">
        <v>121</v>
      </c>
      <c r="T121" s="63" t="s">
        <v>122</v>
      </c>
      <c r="U121" s="54"/>
      <c r="V121" s="54"/>
      <c r="W121" s="54"/>
      <c r="X121" s="54"/>
      <c r="Y121" s="54"/>
      <c r="Z121" s="54"/>
      <c r="AA121" s="54"/>
      <c r="AB121" s="54"/>
      <c r="AC121" s="54"/>
      <c r="AD121" s="54"/>
      <c r="AE121" s="54"/>
    </row>
    <row r="122" spans="1:65" s="11" customFormat="1" ht="22.9" customHeight="1">
      <c r="A122" s="176"/>
      <c r="B122" s="9"/>
      <c r="C122" s="65" t="s">
        <v>123</v>
      </c>
      <c r="D122" s="176"/>
      <c r="E122" s="176"/>
      <c r="F122" s="176"/>
      <c r="G122" s="176"/>
      <c r="H122" s="176"/>
      <c r="I122" s="176"/>
      <c r="J122" s="66">
        <f>BK122</f>
        <v>0</v>
      </c>
      <c r="K122" s="176"/>
      <c r="L122" s="9"/>
      <c r="M122" s="67"/>
      <c r="N122" s="68"/>
      <c r="O122" s="16"/>
      <c r="P122" s="69">
        <f>P123</f>
        <v>0</v>
      </c>
      <c r="Q122" s="16"/>
      <c r="R122" s="69">
        <f>R123</f>
        <v>0</v>
      </c>
      <c r="S122" s="16"/>
      <c r="T122" s="70">
        <f>T123</f>
        <v>0</v>
      </c>
      <c r="U122" s="176"/>
      <c r="V122" s="176"/>
      <c r="W122" s="176"/>
      <c r="X122" s="176"/>
      <c r="Y122" s="176"/>
      <c r="Z122" s="176"/>
      <c r="AA122" s="176"/>
      <c r="AB122" s="176"/>
      <c r="AC122" s="176"/>
      <c r="AD122" s="176"/>
      <c r="AE122" s="176"/>
      <c r="AT122" s="3" t="s">
        <v>76</v>
      </c>
      <c r="AU122" s="3" t="s">
        <v>104</v>
      </c>
      <c r="BK122" s="71">
        <f>BK123</f>
        <v>0</v>
      </c>
    </row>
    <row r="123" spans="1:65" s="72" customFormat="1" ht="25.9" customHeight="1">
      <c r="B123" s="73"/>
      <c r="D123" s="74" t="s">
        <v>76</v>
      </c>
      <c r="E123" s="151" t="s">
        <v>124</v>
      </c>
      <c r="F123" s="151" t="s">
        <v>125</v>
      </c>
      <c r="G123" s="147"/>
      <c r="H123" s="147"/>
      <c r="I123" s="147"/>
      <c r="J123" s="152">
        <f>BK123</f>
        <v>0</v>
      </c>
      <c r="L123" s="73"/>
      <c r="M123" s="75"/>
      <c r="N123" s="76"/>
      <c r="O123" s="76"/>
      <c r="P123" s="77">
        <f>P124+P128+P133+P136+P140</f>
        <v>0</v>
      </c>
      <c r="Q123" s="76"/>
      <c r="R123" s="77">
        <f>R124+R128+R133+R136+R140</f>
        <v>0</v>
      </c>
      <c r="S123" s="76"/>
      <c r="T123" s="78">
        <f>T124+T128+T133+T136+T140</f>
        <v>0</v>
      </c>
      <c r="AR123" s="74" t="s">
        <v>85</v>
      </c>
      <c r="AT123" s="79" t="s">
        <v>76</v>
      </c>
      <c r="AU123" s="79" t="s">
        <v>77</v>
      </c>
      <c r="AY123" s="74" t="s">
        <v>126</v>
      </c>
      <c r="BK123" s="80">
        <f>BK124+BK128+BK133+BK136+BK140</f>
        <v>0</v>
      </c>
    </row>
    <row r="124" spans="1:65" s="72" customFormat="1" ht="22.9" customHeight="1">
      <c r="B124" s="73"/>
      <c r="D124" s="74" t="s">
        <v>76</v>
      </c>
      <c r="E124" s="148" t="s">
        <v>127</v>
      </c>
      <c r="F124" s="148" t="s">
        <v>128</v>
      </c>
      <c r="G124" s="149"/>
      <c r="H124" s="149"/>
      <c r="I124" s="149"/>
      <c r="J124" s="150">
        <f>BK124</f>
        <v>0</v>
      </c>
      <c r="L124" s="73"/>
      <c r="M124" s="75"/>
      <c r="N124" s="76"/>
      <c r="O124" s="76"/>
      <c r="P124" s="77">
        <f>SUM(P125:P127)</f>
        <v>0</v>
      </c>
      <c r="Q124" s="76"/>
      <c r="R124" s="77">
        <f>SUM(R125:R127)</f>
        <v>0</v>
      </c>
      <c r="S124" s="76"/>
      <c r="T124" s="78">
        <f>SUM(T125:T127)</f>
        <v>0</v>
      </c>
      <c r="AR124" s="74" t="s">
        <v>85</v>
      </c>
      <c r="AT124" s="79" t="s">
        <v>76</v>
      </c>
      <c r="AU124" s="79" t="s">
        <v>85</v>
      </c>
      <c r="AY124" s="74" t="s">
        <v>126</v>
      </c>
      <c r="BK124" s="80">
        <f>SUM(BK125:BK127)</f>
        <v>0</v>
      </c>
    </row>
    <row r="125" spans="1:65" s="11" customFormat="1" ht="16.5" customHeight="1">
      <c r="A125" s="176"/>
      <c r="B125" s="9"/>
      <c r="C125" s="81" t="s">
        <v>85</v>
      </c>
      <c r="D125" s="81" t="s">
        <v>129</v>
      </c>
      <c r="E125" s="82" t="s">
        <v>130</v>
      </c>
      <c r="F125" s="83" t="s">
        <v>131</v>
      </c>
      <c r="G125" s="84" t="s">
        <v>132</v>
      </c>
      <c r="H125" s="85">
        <v>1</v>
      </c>
      <c r="I125" s="1">
        <v>0</v>
      </c>
      <c r="J125" s="86">
        <f>ROUND(I125*H125,2)</f>
        <v>0</v>
      </c>
      <c r="K125" s="87"/>
      <c r="L125" s="9"/>
      <c r="M125" s="88" t="s">
        <v>1</v>
      </c>
      <c r="N125" s="89" t="s">
        <v>42</v>
      </c>
      <c r="O125" s="90">
        <v>0</v>
      </c>
      <c r="P125" s="90">
        <f>O125*H125</f>
        <v>0</v>
      </c>
      <c r="Q125" s="90">
        <v>0</v>
      </c>
      <c r="R125" s="90">
        <f>Q125*H125</f>
        <v>0</v>
      </c>
      <c r="S125" s="90">
        <v>0</v>
      </c>
      <c r="T125" s="91">
        <f>S125*H125</f>
        <v>0</v>
      </c>
      <c r="U125" s="176"/>
      <c r="V125" s="176"/>
      <c r="W125" s="176"/>
      <c r="X125" s="176"/>
      <c r="Y125" s="176"/>
      <c r="Z125" s="176"/>
      <c r="AA125" s="176"/>
      <c r="AB125" s="176"/>
      <c r="AC125" s="176"/>
      <c r="AD125" s="176"/>
      <c r="AE125" s="176"/>
      <c r="AR125" s="92" t="s">
        <v>133</v>
      </c>
      <c r="AT125" s="92" t="s">
        <v>129</v>
      </c>
      <c r="AU125" s="92" t="s">
        <v>87</v>
      </c>
      <c r="AY125" s="3" t="s">
        <v>126</v>
      </c>
      <c r="BE125" s="93">
        <f>IF(N125="základní",J125,0)</f>
        <v>0</v>
      </c>
      <c r="BF125" s="93">
        <f>IF(N125="snížená",J125,0)</f>
        <v>0</v>
      </c>
      <c r="BG125" s="93">
        <f>IF(N125="zákl. přenesená",J125,0)</f>
        <v>0</v>
      </c>
      <c r="BH125" s="93">
        <f>IF(N125="sníž. přenesená",J125,0)</f>
        <v>0</v>
      </c>
      <c r="BI125" s="93">
        <f>IF(N125="nulová",J125,0)</f>
        <v>0</v>
      </c>
      <c r="BJ125" s="3" t="s">
        <v>85</v>
      </c>
      <c r="BK125" s="93">
        <f>ROUND(I125*H125,2)</f>
        <v>0</v>
      </c>
      <c r="BL125" s="3" t="s">
        <v>133</v>
      </c>
      <c r="BM125" s="92" t="s">
        <v>134</v>
      </c>
    </row>
    <row r="126" spans="1:65" s="11" customFormat="1" ht="16.5" customHeight="1">
      <c r="A126" s="176"/>
      <c r="B126" s="9"/>
      <c r="C126" s="81" t="s">
        <v>87</v>
      </c>
      <c r="D126" s="81" t="s">
        <v>129</v>
      </c>
      <c r="E126" s="82" t="s">
        <v>135</v>
      </c>
      <c r="F126" s="83" t="s">
        <v>136</v>
      </c>
      <c r="G126" s="84" t="s">
        <v>132</v>
      </c>
      <c r="H126" s="85">
        <v>1</v>
      </c>
      <c r="I126" s="1">
        <v>0</v>
      </c>
      <c r="J126" s="86">
        <f>ROUND(I126*H126,2)</f>
        <v>0</v>
      </c>
      <c r="K126" s="87"/>
      <c r="L126" s="9"/>
      <c r="M126" s="88" t="s">
        <v>1</v>
      </c>
      <c r="N126" s="89" t="s">
        <v>42</v>
      </c>
      <c r="O126" s="90">
        <v>0</v>
      </c>
      <c r="P126" s="90">
        <f>O126*H126</f>
        <v>0</v>
      </c>
      <c r="Q126" s="90">
        <v>0</v>
      </c>
      <c r="R126" s="90">
        <f>Q126*H126</f>
        <v>0</v>
      </c>
      <c r="S126" s="90">
        <v>0</v>
      </c>
      <c r="T126" s="91">
        <f>S126*H126</f>
        <v>0</v>
      </c>
      <c r="U126" s="176"/>
      <c r="V126" s="176"/>
      <c r="W126" s="176"/>
      <c r="X126" s="176"/>
      <c r="Y126" s="176"/>
      <c r="Z126" s="176"/>
      <c r="AA126" s="176"/>
      <c r="AB126" s="176"/>
      <c r="AC126" s="176"/>
      <c r="AD126" s="176"/>
      <c r="AE126" s="176"/>
      <c r="AR126" s="92" t="s">
        <v>133</v>
      </c>
      <c r="AT126" s="92" t="s">
        <v>129</v>
      </c>
      <c r="AU126" s="92" t="s">
        <v>87</v>
      </c>
      <c r="AY126" s="3" t="s">
        <v>126</v>
      </c>
      <c r="BE126" s="93">
        <f>IF(N126="základní",J126,0)</f>
        <v>0</v>
      </c>
      <c r="BF126" s="93">
        <f>IF(N126="snížená",J126,0)</f>
        <v>0</v>
      </c>
      <c r="BG126" s="93">
        <f>IF(N126="zákl. přenesená",J126,0)</f>
        <v>0</v>
      </c>
      <c r="BH126" s="93">
        <f>IF(N126="sníž. přenesená",J126,0)</f>
        <v>0</v>
      </c>
      <c r="BI126" s="93">
        <f>IF(N126="nulová",J126,0)</f>
        <v>0</v>
      </c>
      <c r="BJ126" s="3" t="s">
        <v>85</v>
      </c>
      <c r="BK126" s="93">
        <f>ROUND(I126*H126,2)</f>
        <v>0</v>
      </c>
      <c r="BL126" s="3" t="s">
        <v>133</v>
      </c>
      <c r="BM126" s="92" t="s">
        <v>137</v>
      </c>
    </row>
    <row r="127" spans="1:65" s="11" customFormat="1" ht="21">
      <c r="A127" s="176"/>
      <c r="B127" s="9"/>
      <c r="C127" s="176"/>
      <c r="D127" s="94" t="s">
        <v>138</v>
      </c>
      <c r="E127" s="176"/>
      <c r="F127" s="95" t="s">
        <v>1226</v>
      </c>
      <c r="G127" s="176"/>
      <c r="H127" s="176"/>
      <c r="I127" s="176"/>
      <c r="J127" s="176"/>
      <c r="K127" s="176"/>
      <c r="L127" s="9"/>
      <c r="M127" s="96"/>
      <c r="N127" s="97"/>
      <c r="O127" s="98"/>
      <c r="P127" s="98"/>
      <c r="Q127" s="98"/>
      <c r="R127" s="98"/>
      <c r="S127" s="98"/>
      <c r="T127" s="99"/>
      <c r="U127" s="176"/>
      <c r="V127" s="176"/>
      <c r="W127" s="176"/>
      <c r="X127" s="176"/>
      <c r="Y127" s="176"/>
      <c r="Z127" s="176"/>
      <c r="AA127" s="176"/>
      <c r="AB127" s="176"/>
      <c r="AC127" s="176"/>
      <c r="AD127" s="176"/>
      <c r="AE127" s="176"/>
      <c r="AT127" s="3" t="s">
        <v>138</v>
      </c>
      <c r="AU127" s="3" t="s">
        <v>87</v>
      </c>
    </row>
    <row r="128" spans="1:65" s="72" customFormat="1" ht="22.9" customHeight="1">
      <c r="B128" s="73"/>
      <c r="D128" s="74" t="s">
        <v>76</v>
      </c>
      <c r="E128" s="148" t="s">
        <v>139</v>
      </c>
      <c r="F128" s="148" t="s">
        <v>140</v>
      </c>
      <c r="G128" s="149"/>
      <c r="H128" s="149"/>
      <c r="I128" s="149"/>
      <c r="J128" s="150">
        <f>BK128</f>
        <v>0</v>
      </c>
      <c r="L128" s="73"/>
      <c r="M128" s="75"/>
      <c r="N128" s="76"/>
      <c r="O128" s="76"/>
      <c r="P128" s="77">
        <f>SUM(P129:P132)</f>
        <v>0</v>
      </c>
      <c r="Q128" s="76"/>
      <c r="R128" s="77">
        <f>SUM(R129:R132)</f>
        <v>0</v>
      </c>
      <c r="S128" s="76"/>
      <c r="T128" s="78">
        <f>SUM(T129:T132)</f>
        <v>0</v>
      </c>
      <c r="AR128" s="74" t="s">
        <v>141</v>
      </c>
      <c r="AT128" s="79" t="s">
        <v>76</v>
      </c>
      <c r="AU128" s="79" t="s">
        <v>85</v>
      </c>
      <c r="AY128" s="74" t="s">
        <v>126</v>
      </c>
      <c r="BK128" s="80">
        <f>SUM(BK129:BK132)</f>
        <v>0</v>
      </c>
    </row>
    <row r="129" spans="1:65" s="11" customFormat="1" ht="16.5" customHeight="1">
      <c r="A129" s="176"/>
      <c r="B129" s="9"/>
      <c r="C129" s="81" t="s">
        <v>142</v>
      </c>
      <c r="D129" s="81" t="s">
        <v>129</v>
      </c>
      <c r="E129" s="82" t="s">
        <v>143</v>
      </c>
      <c r="F129" s="83" t="s">
        <v>140</v>
      </c>
      <c r="G129" s="84" t="s">
        <v>132</v>
      </c>
      <c r="H129" s="85">
        <v>1</v>
      </c>
      <c r="I129" s="1">
        <v>0</v>
      </c>
      <c r="J129" s="86">
        <f>ROUND(I129*H129,2)</f>
        <v>0</v>
      </c>
      <c r="K129" s="87"/>
      <c r="L129" s="9"/>
      <c r="M129" s="88" t="s">
        <v>1</v>
      </c>
      <c r="N129" s="89" t="s">
        <v>42</v>
      </c>
      <c r="O129" s="90">
        <v>0</v>
      </c>
      <c r="P129" s="90">
        <f>O129*H129</f>
        <v>0</v>
      </c>
      <c r="Q129" s="90">
        <v>0</v>
      </c>
      <c r="R129" s="90">
        <f>Q129*H129</f>
        <v>0</v>
      </c>
      <c r="S129" s="90">
        <v>0</v>
      </c>
      <c r="T129" s="91">
        <f>S129*H129</f>
        <v>0</v>
      </c>
      <c r="U129" s="176"/>
      <c r="V129" s="176"/>
      <c r="W129" s="176"/>
      <c r="X129" s="176"/>
      <c r="Y129" s="176"/>
      <c r="Z129" s="176"/>
      <c r="AA129" s="176"/>
      <c r="AB129" s="176"/>
      <c r="AC129" s="176"/>
      <c r="AD129" s="176"/>
      <c r="AE129" s="176"/>
      <c r="AR129" s="92" t="s">
        <v>144</v>
      </c>
      <c r="AT129" s="92" t="s">
        <v>129</v>
      </c>
      <c r="AU129" s="92" t="s">
        <v>87</v>
      </c>
      <c r="AY129" s="3" t="s">
        <v>126</v>
      </c>
      <c r="BE129" s="93">
        <f>IF(N129="základní",J129,0)</f>
        <v>0</v>
      </c>
      <c r="BF129" s="93">
        <f>IF(N129="snížená",J129,0)</f>
        <v>0</v>
      </c>
      <c r="BG129" s="93">
        <f>IF(N129="zákl. přenesená",J129,0)</f>
        <v>0</v>
      </c>
      <c r="BH129" s="93">
        <f>IF(N129="sníž. přenesená",J129,0)</f>
        <v>0</v>
      </c>
      <c r="BI129" s="93">
        <f>IF(N129="nulová",J129,0)</f>
        <v>0</v>
      </c>
      <c r="BJ129" s="3" t="s">
        <v>85</v>
      </c>
      <c r="BK129" s="93">
        <f>ROUND(I129*H129,2)</f>
        <v>0</v>
      </c>
      <c r="BL129" s="3" t="s">
        <v>144</v>
      </c>
      <c r="BM129" s="92" t="s">
        <v>145</v>
      </c>
    </row>
    <row r="130" spans="1:65" s="11" customFormat="1" ht="113.25" customHeight="1">
      <c r="A130" s="176"/>
      <c r="B130" s="9"/>
      <c r="C130" s="176"/>
      <c r="D130" s="94" t="s">
        <v>138</v>
      </c>
      <c r="E130" s="176"/>
      <c r="F130" s="288" t="s">
        <v>1248</v>
      </c>
      <c r="G130" s="289"/>
      <c r="H130" s="289"/>
      <c r="I130" s="289"/>
      <c r="J130" s="289"/>
      <c r="K130" s="176"/>
      <c r="L130" s="9"/>
      <c r="M130" s="96"/>
      <c r="N130" s="97"/>
      <c r="O130" s="98"/>
      <c r="P130" s="98"/>
      <c r="Q130" s="98"/>
      <c r="R130" s="98"/>
      <c r="S130" s="98"/>
      <c r="T130" s="99"/>
      <c r="U130" s="176"/>
      <c r="V130" s="176"/>
      <c r="W130" s="176"/>
      <c r="X130" s="176"/>
      <c r="Y130" s="176"/>
      <c r="Z130" s="176"/>
      <c r="AA130" s="176"/>
      <c r="AB130" s="176"/>
      <c r="AC130" s="176"/>
      <c r="AD130" s="176"/>
      <c r="AE130" s="176"/>
      <c r="AT130" s="3" t="s">
        <v>138</v>
      </c>
      <c r="AU130" s="3" t="s">
        <v>87</v>
      </c>
    </row>
    <row r="131" spans="1:65" s="11" customFormat="1" ht="27" customHeight="1">
      <c r="A131" s="176"/>
      <c r="B131" s="9"/>
      <c r="C131" s="81" t="s">
        <v>144</v>
      </c>
      <c r="D131" s="81" t="s">
        <v>129</v>
      </c>
      <c r="E131" s="82" t="s">
        <v>146</v>
      </c>
      <c r="F131" s="83" t="s">
        <v>1225</v>
      </c>
      <c r="G131" s="84" t="s">
        <v>132</v>
      </c>
      <c r="H131" s="85">
        <v>1</v>
      </c>
      <c r="I131" s="1">
        <v>0</v>
      </c>
      <c r="J131" s="86">
        <f>ROUND(I131*H131,2)</f>
        <v>0</v>
      </c>
      <c r="K131" s="87"/>
      <c r="L131" s="9"/>
      <c r="M131" s="88" t="s">
        <v>1</v>
      </c>
      <c r="N131" s="89" t="s">
        <v>42</v>
      </c>
      <c r="O131" s="90">
        <v>0</v>
      </c>
      <c r="P131" s="90">
        <f>O131*H131</f>
        <v>0</v>
      </c>
      <c r="Q131" s="90">
        <v>0</v>
      </c>
      <c r="R131" s="90">
        <f>Q131*H131</f>
        <v>0</v>
      </c>
      <c r="S131" s="90">
        <v>0</v>
      </c>
      <c r="T131" s="91">
        <f>S131*H131</f>
        <v>0</v>
      </c>
      <c r="U131" s="176"/>
      <c r="V131" s="176"/>
      <c r="W131" s="176"/>
      <c r="X131" s="176"/>
      <c r="Y131" s="176"/>
      <c r="Z131" s="176"/>
      <c r="AA131" s="176"/>
      <c r="AB131" s="176"/>
      <c r="AC131" s="176"/>
      <c r="AD131" s="176"/>
      <c r="AE131" s="176"/>
      <c r="AR131" s="92" t="s">
        <v>133</v>
      </c>
      <c r="AT131" s="92" t="s">
        <v>129</v>
      </c>
      <c r="AU131" s="92" t="s">
        <v>87</v>
      </c>
      <c r="AY131" s="3" t="s">
        <v>126</v>
      </c>
      <c r="BE131" s="93">
        <f>IF(N131="základní",J131,0)</f>
        <v>0</v>
      </c>
      <c r="BF131" s="93">
        <f>IF(N131="snížená",J131,0)</f>
        <v>0</v>
      </c>
      <c r="BG131" s="93">
        <f>IF(N131="zákl. přenesená",J131,0)</f>
        <v>0</v>
      </c>
      <c r="BH131" s="93">
        <f>IF(N131="sníž. přenesená",J131,0)</f>
        <v>0</v>
      </c>
      <c r="BI131" s="93">
        <f>IF(N131="nulová",J131,0)</f>
        <v>0</v>
      </c>
      <c r="BJ131" s="3" t="s">
        <v>85</v>
      </c>
      <c r="BK131" s="93">
        <f>ROUND(I131*H131,2)</f>
        <v>0</v>
      </c>
      <c r="BL131" s="3" t="s">
        <v>133</v>
      </c>
      <c r="BM131" s="92" t="s">
        <v>147</v>
      </c>
    </row>
    <row r="132" spans="1:65" s="11" customFormat="1" ht="104.25" customHeight="1">
      <c r="A132" s="176"/>
      <c r="B132" s="9"/>
      <c r="C132" s="176"/>
      <c r="D132" s="94" t="s">
        <v>138</v>
      </c>
      <c r="E132" s="176"/>
      <c r="F132" s="288" t="s">
        <v>1239</v>
      </c>
      <c r="G132" s="289"/>
      <c r="H132" s="289"/>
      <c r="I132" s="289"/>
      <c r="J132" s="289"/>
      <c r="K132" s="176"/>
      <c r="L132" s="9"/>
      <c r="M132" s="96"/>
      <c r="N132" s="97"/>
      <c r="O132" s="98"/>
      <c r="P132" s="98"/>
      <c r="Q132" s="98"/>
      <c r="R132" s="98"/>
      <c r="S132" s="98"/>
      <c r="T132" s="99"/>
      <c r="U132" s="176"/>
      <c r="V132" s="176"/>
      <c r="W132" s="176"/>
      <c r="X132" s="176"/>
      <c r="Y132" s="176"/>
      <c r="Z132" s="176"/>
      <c r="AA132" s="176"/>
      <c r="AB132" s="176"/>
      <c r="AC132" s="176"/>
      <c r="AD132" s="176"/>
      <c r="AE132" s="176"/>
      <c r="AT132" s="3" t="s">
        <v>138</v>
      </c>
      <c r="AU132" s="3" t="s">
        <v>87</v>
      </c>
    </row>
    <row r="133" spans="1:65" s="72" customFormat="1" ht="22.9" customHeight="1">
      <c r="B133" s="73"/>
      <c r="D133" s="74" t="s">
        <v>76</v>
      </c>
      <c r="E133" s="148" t="s">
        <v>148</v>
      </c>
      <c r="F133" s="148" t="s">
        <v>149</v>
      </c>
      <c r="G133" s="149"/>
      <c r="H133" s="149"/>
      <c r="I133" s="149"/>
      <c r="J133" s="150">
        <f>BK133</f>
        <v>0</v>
      </c>
      <c r="L133" s="73"/>
      <c r="M133" s="75"/>
      <c r="N133" s="76"/>
      <c r="O133" s="76"/>
      <c r="P133" s="77">
        <f>SUM(P134:P135)</f>
        <v>0</v>
      </c>
      <c r="Q133" s="76"/>
      <c r="R133" s="77">
        <f>SUM(R134:R135)</f>
        <v>0</v>
      </c>
      <c r="S133" s="76"/>
      <c r="T133" s="78">
        <f>SUM(T134:T135)</f>
        <v>0</v>
      </c>
      <c r="AR133" s="74" t="s">
        <v>141</v>
      </c>
      <c r="AT133" s="79" t="s">
        <v>76</v>
      </c>
      <c r="AU133" s="79" t="s">
        <v>85</v>
      </c>
      <c r="AY133" s="74" t="s">
        <v>126</v>
      </c>
      <c r="BK133" s="80">
        <f>SUM(BK134:BK135)</f>
        <v>0</v>
      </c>
    </row>
    <row r="134" spans="1:65" s="11" customFormat="1" ht="16.5" customHeight="1">
      <c r="A134" s="176"/>
      <c r="B134" s="9"/>
      <c r="C134" s="81" t="s">
        <v>141</v>
      </c>
      <c r="D134" s="81" t="s">
        <v>129</v>
      </c>
      <c r="E134" s="82" t="s">
        <v>150</v>
      </c>
      <c r="F134" s="83" t="s">
        <v>1240</v>
      </c>
      <c r="G134" s="84" t="s">
        <v>132</v>
      </c>
      <c r="H134" s="85">
        <v>1</v>
      </c>
      <c r="I134" s="1">
        <v>0</v>
      </c>
      <c r="J134" s="86">
        <f>ROUND(I134*H134,2)</f>
        <v>0</v>
      </c>
      <c r="K134" s="87"/>
      <c r="L134" s="9"/>
      <c r="M134" s="88" t="s">
        <v>1</v>
      </c>
      <c r="N134" s="89" t="s">
        <v>42</v>
      </c>
      <c r="O134" s="90">
        <v>0</v>
      </c>
      <c r="P134" s="90">
        <f>O134*H134</f>
        <v>0</v>
      </c>
      <c r="Q134" s="90">
        <v>0</v>
      </c>
      <c r="R134" s="90">
        <f>Q134*H134</f>
        <v>0</v>
      </c>
      <c r="S134" s="90">
        <v>0</v>
      </c>
      <c r="T134" s="91">
        <f>S134*H134</f>
        <v>0</v>
      </c>
      <c r="U134" s="176"/>
      <c r="V134" s="176"/>
      <c r="W134" s="176"/>
      <c r="X134" s="176"/>
      <c r="Y134" s="176"/>
      <c r="Z134" s="176"/>
      <c r="AA134" s="176"/>
      <c r="AB134" s="176"/>
      <c r="AC134" s="176"/>
      <c r="AD134" s="176"/>
      <c r="AE134" s="176"/>
      <c r="AR134" s="92" t="s">
        <v>144</v>
      </c>
      <c r="AT134" s="92" t="s">
        <v>129</v>
      </c>
      <c r="AU134" s="92" t="s">
        <v>87</v>
      </c>
      <c r="AY134" s="3" t="s">
        <v>126</v>
      </c>
      <c r="BE134" s="93">
        <f>IF(N134="základní",J134,0)</f>
        <v>0</v>
      </c>
      <c r="BF134" s="93">
        <f>IF(N134="snížená",J134,0)</f>
        <v>0</v>
      </c>
      <c r="BG134" s="93">
        <f>IF(N134="zákl. přenesená",J134,0)</f>
        <v>0</v>
      </c>
      <c r="BH134" s="93">
        <f>IF(N134="sníž. přenesená",J134,0)</f>
        <v>0</v>
      </c>
      <c r="BI134" s="93">
        <f>IF(N134="nulová",J134,0)</f>
        <v>0</v>
      </c>
      <c r="BJ134" s="3" t="s">
        <v>85</v>
      </c>
      <c r="BK134" s="93">
        <f>ROUND(I134*H134,2)</f>
        <v>0</v>
      </c>
      <c r="BL134" s="3" t="s">
        <v>144</v>
      </c>
      <c r="BM134" s="92" t="s">
        <v>151</v>
      </c>
    </row>
    <row r="135" spans="1:65" s="11" customFormat="1" ht="102.75" customHeight="1">
      <c r="A135" s="176"/>
      <c r="B135" s="9"/>
      <c r="C135" s="176"/>
      <c r="D135" s="94" t="s">
        <v>138</v>
      </c>
      <c r="E135" s="176"/>
      <c r="F135" s="288" t="s">
        <v>1241</v>
      </c>
      <c r="G135" s="289"/>
      <c r="H135" s="289"/>
      <c r="I135" s="289"/>
      <c r="J135" s="289"/>
      <c r="K135" s="176"/>
      <c r="L135" s="9"/>
      <c r="M135" s="96"/>
      <c r="N135" s="97"/>
      <c r="O135" s="98"/>
      <c r="P135" s="98"/>
      <c r="Q135" s="98"/>
      <c r="R135" s="98"/>
      <c r="S135" s="98"/>
      <c r="T135" s="99"/>
      <c r="U135" s="176"/>
      <c r="V135" s="176"/>
      <c r="W135" s="176"/>
      <c r="X135" s="176"/>
      <c r="Y135" s="176"/>
      <c r="Z135" s="176"/>
      <c r="AA135" s="176"/>
      <c r="AB135" s="176"/>
      <c r="AC135" s="176"/>
      <c r="AD135" s="176"/>
      <c r="AE135" s="176"/>
      <c r="AT135" s="3" t="s">
        <v>138</v>
      </c>
      <c r="AU135" s="3" t="s">
        <v>87</v>
      </c>
    </row>
    <row r="136" spans="1:65" s="72" customFormat="1" ht="22.9" customHeight="1">
      <c r="B136" s="73"/>
      <c r="D136" s="74" t="s">
        <v>76</v>
      </c>
      <c r="E136" s="148" t="s">
        <v>152</v>
      </c>
      <c r="F136" s="148" t="s">
        <v>153</v>
      </c>
      <c r="G136" s="149"/>
      <c r="H136" s="149"/>
      <c r="I136" s="149"/>
      <c r="J136" s="150">
        <f>BK136</f>
        <v>0</v>
      </c>
      <c r="L136" s="73"/>
      <c r="M136" s="75"/>
      <c r="N136" s="76"/>
      <c r="O136" s="76"/>
      <c r="P136" s="77">
        <f>SUM(P137:P139)</f>
        <v>0</v>
      </c>
      <c r="Q136" s="76"/>
      <c r="R136" s="77">
        <f>SUM(R137:R139)</f>
        <v>0</v>
      </c>
      <c r="S136" s="76"/>
      <c r="T136" s="78">
        <f>SUM(T137:T139)</f>
        <v>0</v>
      </c>
      <c r="AR136" s="74" t="s">
        <v>141</v>
      </c>
      <c r="AT136" s="79" t="s">
        <v>76</v>
      </c>
      <c r="AU136" s="79" t="s">
        <v>85</v>
      </c>
      <c r="AY136" s="74" t="s">
        <v>126</v>
      </c>
      <c r="BK136" s="80">
        <f>SUM(BK137:BK139)</f>
        <v>0</v>
      </c>
    </row>
    <row r="137" spans="1:65" s="11" customFormat="1" ht="16.5" customHeight="1">
      <c r="A137" s="176"/>
      <c r="B137" s="9"/>
      <c r="C137" s="81" t="s">
        <v>154</v>
      </c>
      <c r="D137" s="81" t="s">
        <v>129</v>
      </c>
      <c r="E137" s="82" t="s">
        <v>155</v>
      </c>
      <c r="F137" s="83" t="s">
        <v>156</v>
      </c>
      <c r="G137" s="84" t="s">
        <v>132</v>
      </c>
      <c r="H137" s="85">
        <v>1</v>
      </c>
      <c r="I137" s="1">
        <v>0</v>
      </c>
      <c r="J137" s="86">
        <f>ROUND(I137*H137,2)</f>
        <v>0</v>
      </c>
      <c r="K137" s="87"/>
      <c r="L137" s="9"/>
      <c r="M137" s="88" t="s">
        <v>1</v>
      </c>
      <c r="N137" s="89" t="s">
        <v>42</v>
      </c>
      <c r="O137" s="90">
        <v>0</v>
      </c>
      <c r="P137" s="90">
        <f>O137*H137</f>
        <v>0</v>
      </c>
      <c r="Q137" s="90">
        <v>0</v>
      </c>
      <c r="R137" s="90">
        <f>Q137*H137</f>
        <v>0</v>
      </c>
      <c r="S137" s="90">
        <v>0</v>
      </c>
      <c r="T137" s="91">
        <f>S137*H137</f>
        <v>0</v>
      </c>
      <c r="U137" s="176"/>
      <c r="V137" s="176"/>
      <c r="W137" s="176"/>
      <c r="X137" s="176"/>
      <c r="Y137" s="176"/>
      <c r="Z137" s="176"/>
      <c r="AA137" s="176"/>
      <c r="AB137" s="176"/>
      <c r="AC137" s="176"/>
      <c r="AD137" s="176"/>
      <c r="AE137" s="176"/>
      <c r="AR137" s="92" t="s">
        <v>133</v>
      </c>
      <c r="AT137" s="92" t="s">
        <v>129</v>
      </c>
      <c r="AU137" s="92" t="s">
        <v>87</v>
      </c>
      <c r="AY137" s="3" t="s">
        <v>126</v>
      </c>
      <c r="BE137" s="93">
        <f>IF(N137="základní",J137,0)</f>
        <v>0</v>
      </c>
      <c r="BF137" s="93">
        <f>IF(N137="snížená",J137,0)</f>
        <v>0</v>
      </c>
      <c r="BG137" s="93">
        <f>IF(N137="zákl. přenesená",J137,0)</f>
        <v>0</v>
      </c>
      <c r="BH137" s="93">
        <f>IF(N137="sníž. přenesená",J137,0)</f>
        <v>0</v>
      </c>
      <c r="BI137" s="93">
        <f>IF(N137="nulová",J137,0)</f>
        <v>0</v>
      </c>
      <c r="BJ137" s="3" t="s">
        <v>85</v>
      </c>
      <c r="BK137" s="93">
        <f>ROUND(I137*H137,2)</f>
        <v>0</v>
      </c>
      <c r="BL137" s="3" t="s">
        <v>133</v>
      </c>
      <c r="BM137" s="92" t="s">
        <v>157</v>
      </c>
    </row>
    <row r="138" spans="1:65" s="11" customFormat="1" ht="16.5" customHeight="1">
      <c r="A138" s="176"/>
      <c r="B138" s="9"/>
      <c r="C138" s="81" t="s">
        <v>158</v>
      </c>
      <c r="D138" s="81" t="s">
        <v>129</v>
      </c>
      <c r="E138" s="82" t="s">
        <v>159</v>
      </c>
      <c r="F138" s="83" t="s">
        <v>160</v>
      </c>
      <c r="G138" s="84" t="s">
        <v>132</v>
      </c>
      <c r="H138" s="85">
        <v>1</v>
      </c>
      <c r="I138" s="1">
        <v>0</v>
      </c>
      <c r="J138" s="86">
        <f>ROUND(I138*H138,2)</f>
        <v>0</v>
      </c>
      <c r="K138" s="87"/>
      <c r="L138" s="9"/>
      <c r="M138" s="88" t="s">
        <v>1</v>
      </c>
      <c r="N138" s="89" t="s">
        <v>42</v>
      </c>
      <c r="O138" s="90">
        <v>0</v>
      </c>
      <c r="P138" s="90">
        <f>O138*H138</f>
        <v>0</v>
      </c>
      <c r="Q138" s="90">
        <v>0</v>
      </c>
      <c r="R138" s="90">
        <f>Q138*H138</f>
        <v>0</v>
      </c>
      <c r="S138" s="90">
        <v>0</v>
      </c>
      <c r="T138" s="91">
        <f>S138*H138</f>
        <v>0</v>
      </c>
      <c r="U138" s="176"/>
      <c r="V138" s="176"/>
      <c r="W138" s="176"/>
      <c r="X138" s="176"/>
      <c r="Y138" s="176"/>
      <c r="Z138" s="176"/>
      <c r="AA138" s="176"/>
      <c r="AB138" s="176"/>
      <c r="AC138" s="176"/>
      <c r="AD138" s="176"/>
      <c r="AE138" s="176"/>
      <c r="AR138" s="92" t="s">
        <v>133</v>
      </c>
      <c r="AT138" s="92" t="s">
        <v>129</v>
      </c>
      <c r="AU138" s="92" t="s">
        <v>87</v>
      </c>
      <c r="AY138" s="3" t="s">
        <v>126</v>
      </c>
      <c r="BE138" s="93">
        <f>IF(N138="základní",J138,0)</f>
        <v>0</v>
      </c>
      <c r="BF138" s="93">
        <f>IF(N138="snížená",J138,0)</f>
        <v>0</v>
      </c>
      <c r="BG138" s="93">
        <f>IF(N138="zákl. přenesená",J138,0)</f>
        <v>0</v>
      </c>
      <c r="BH138" s="93">
        <f>IF(N138="sníž. přenesená",J138,0)</f>
        <v>0</v>
      </c>
      <c r="BI138" s="93">
        <f>IF(N138="nulová",J138,0)</f>
        <v>0</v>
      </c>
      <c r="BJ138" s="3" t="s">
        <v>85</v>
      </c>
      <c r="BK138" s="93">
        <f>ROUND(I138*H138,2)</f>
        <v>0</v>
      </c>
      <c r="BL138" s="3" t="s">
        <v>133</v>
      </c>
      <c r="BM138" s="92" t="s">
        <v>161</v>
      </c>
    </row>
    <row r="139" spans="1:65" s="11" customFormat="1" ht="22.5">
      <c r="A139" s="176"/>
      <c r="B139" s="9"/>
      <c r="C139" s="176"/>
      <c r="D139" s="94" t="s">
        <v>138</v>
      </c>
      <c r="E139" s="176"/>
      <c r="F139" s="95" t="s">
        <v>1249</v>
      </c>
      <c r="G139" s="176"/>
      <c r="H139" s="176"/>
      <c r="I139" s="176"/>
      <c r="J139" s="176"/>
      <c r="K139" s="176"/>
      <c r="L139" s="9"/>
      <c r="M139" s="96"/>
      <c r="N139" s="97"/>
      <c r="O139" s="98"/>
      <c r="P139" s="98"/>
      <c r="Q139" s="98"/>
      <c r="R139" s="98"/>
      <c r="S139" s="98"/>
      <c r="T139" s="99"/>
      <c r="U139" s="176"/>
      <c r="V139" s="176"/>
      <c r="W139" s="176"/>
      <c r="X139" s="176"/>
      <c r="Y139" s="176"/>
      <c r="Z139" s="176"/>
      <c r="AA139" s="176"/>
      <c r="AB139" s="176"/>
      <c r="AC139" s="176"/>
      <c r="AD139" s="176"/>
      <c r="AE139" s="176"/>
      <c r="AT139" s="3" t="s">
        <v>138</v>
      </c>
      <c r="AU139" s="3" t="s">
        <v>87</v>
      </c>
    </row>
    <row r="140" spans="1:65" s="72" customFormat="1" ht="22.9" customHeight="1">
      <c r="B140" s="73"/>
      <c r="D140" s="74" t="s">
        <v>76</v>
      </c>
      <c r="E140" s="148" t="s">
        <v>162</v>
      </c>
      <c r="F140" s="148" t="s">
        <v>163</v>
      </c>
      <c r="G140" s="149"/>
      <c r="H140" s="149"/>
      <c r="I140" s="149"/>
      <c r="J140" s="150">
        <f>BK140</f>
        <v>0</v>
      </c>
      <c r="L140" s="73"/>
      <c r="M140" s="75"/>
      <c r="N140" s="76"/>
      <c r="O140" s="76"/>
      <c r="P140" s="77">
        <f>SUM(P141:P146)</f>
        <v>0</v>
      </c>
      <c r="Q140" s="76"/>
      <c r="R140" s="77">
        <f>SUM(R141:R146)</f>
        <v>0</v>
      </c>
      <c r="S140" s="76"/>
      <c r="T140" s="78">
        <f>SUM(T141:T146)</f>
        <v>0</v>
      </c>
      <c r="AR140" s="74" t="s">
        <v>141</v>
      </c>
      <c r="AT140" s="79" t="s">
        <v>76</v>
      </c>
      <c r="AU140" s="79" t="s">
        <v>85</v>
      </c>
      <c r="AY140" s="74" t="s">
        <v>126</v>
      </c>
      <c r="BK140" s="80">
        <f>SUM(BK141:BK146)</f>
        <v>0</v>
      </c>
    </row>
    <row r="141" spans="1:65" s="11" customFormat="1" ht="16.5" customHeight="1">
      <c r="A141" s="176"/>
      <c r="B141" s="9"/>
      <c r="C141" s="81" t="s">
        <v>164</v>
      </c>
      <c r="D141" s="81" t="s">
        <v>129</v>
      </c>
      <c r="E141" s="82" t="s">
        <v>165</v>
      </c>
      <c r="F141" s="83" t="s">
        <v>166</v>
      </c>
      <c r="G141" s="84" t="s">
        <v>132</v>
      </c>
      <c r="H141" s="85">
        <v>1</v>
      </c>
      <c r="I141" s="1">
        <v>0</v>
      </c>
      <c r="J141" s="86">
        <f>ROUND(I141*H141,2)</f>
        <v>0</v>
      </c>
      <c r="K141" s="87"/>
      <c r="L141" s="9"/>
      <c r="M141" s="88" t="s">
        <v>1</v>
      </c>
      <c r="N141" s="89" t="s">
        <v>42</v>
      </c>
      <c r="O141" s="90">
        <v>0</v>
      </c>
      <c r="P141" s="90">
        <f>O141*H141</f>
        <v>0</v>
      </c>
      <c r="Q141" s="90">
        <v>0</v>
      </c>
      <c r="R141" s="90">
        <f>Q141*H141</f>
        <v>0</v>
      </c>
      <c r="S141" s="90">
        <v>0</v>
      </c>
      <c r="T141" s="91">
        <f>S141*H141</f>
        <v>0</v>
      </c>
      <c r="U141" s="176"/>
      <c r="V141" s="176"/>
      <c r="W141" s="176"/>
      <c r="X141" s="176"/>
      <c r="Y141" s="176"/>
      <c r="Z141" s="176"/>
      <c r="AA141" s="176"/>
      <c r="AB141" s="176"/>
      <c r="AC141" s="176"/>
      <c r="AD141" s="176"/>
      <c r="AE141" s="176"/>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167</v>
      </c>
    </row>
    <row r="142" spans="1:65" s="11" customFormat="1" ht="89.25" customHeight="1">
      <c r="A142" s="176"/>
      <c r="B142" s="9"/>
      <c r="C142" s="176"/>
      <c r="D142" s="94" t="s">
        <v>138</v>
      </c>
      <c r="E142" s="176"/>
      <c r="F142" s="288" t="s">
        <v>1227</v>
      </c>
      <c r="G142" s="289"/>
      <c r="H142" s="289"/>
      <c r="I142" s="289"/>
      <c r="J142" s="289"/>
      <c r="K142" s="176"/>
      <c r="L142" s="9"/>
      <c r="M142" s="96"/>
      <c r="N142" s="97"/>
      <c r="O142" s="98"/>
      <c r="P142" s="98"/>
      <c r="Q142" s="98"/>
      <c r="R142" s="98"/>
      <c r="S142" s="98"/>
      <c r="T142" s="99"/>
      <c r="U142" s="176"/>
      <c r="V142" s="176"/>
      <c r="W142" s="176"/>
      <c r="X142" s="176"/>
      <c r="Y142" s="176"/>
      <c r="Z142" s="176"/>
      <c r="AA142" s="176"/>
      <c r="AB142" s="176"/>
      <c r="AC142" s="176"/>
      <c r="AD142" s="176"/>
      <c r="AE142" s="176"/>
      <c r="AT142" s="3" t="s">
        <v>138</v>
      </c>
      <c r="AU142" s="3" t="s">
        <v>87</v>
      </c>
    </row>
    <row r="143" spans="1:65" s="11" customFormat="1" ht="16.5" customHeight="1">
      <c r="A143" s="176"/>
      <c r="B143" s="9"/>
      <c r="C143" s="81" t="s">
        <v>168</v>
      </c>
      <c r="D143" s="81" t="s">
        <v>129</v>
      </c>
      <c r="E143" s="82" t="s">
        <v>169</v>
      </c>
      <c r="F143" s="83" t="s">
        <v>170</v>
      </c>
      <c r="G143" s="84" t="s">
        <v>132</v>
      </c>
      <c r="H143" s="85">
        <v>1</v>
      </c>
      <c r="I143" s="1">
        <v>0</v>
      </c>
      <c r="J143" s="86">
        <f>ROUND(I143*H143,2)</f>
        <v>0</v>
      </c>
      <c r="K143" s="87"/>
      <c r="L143" s="9"/>
      <c r="M143" s="88" t="s">
        <v>1</v>
      </c>
      <c r="N143" s="89" t="s">
        <v>42</v>
      </c>
      <c r="O143" s="90">
        <v>0</v>
      </c>
      <c r="P143" s="90">
        <f>O143*H143</f>
        <v>0</v>
      </c>
      <c r="Q143" s="90">
        <v>0</v>
      </c>
      <c r="R143" s="90">
        <f>Q143*H143</f>
        <v>0</v>
      </c>
      <c r="S143" s="90">
        <v>0</v>
      </c>
      <c r="T143" s="91">
        <f>S143*H143</f>
        <v>0</v>
      </c>
      <c r="U143" s="176"/>
      <c r="V143" s="176"/>
      <c r="W143" s="176"/>
      <c r="X143" s="176"/>
      <c r="Y143" s="176"/>
      <c r="Z143" s="176"/>
      <c r="AA143" s="176"/>
      <c r="AB143" s="176"/>
      <c r="AC143" s="176"/>
      <c r="AD143" s="176"/>
      <c r="AE143" s="176"/>
      <c r="AR143" s="92" t="s">
        <v>144</v>
      </c>
      <c r="AT143" s="92" t="s">
        <v>129</v>
      </c>
      <c r="AU143" s="92" t="s">
        <v>87</v>
      </c>
      <c r="AY143" s="3" t="s">
        <v>126</v>
      </c>
      <c r="BE143" s="93">
        <f>IF(N143="základní",J143,0)</f>
        <v>0</v>
      </c>
      <c r="BF143" s="93">
        <f>IF(N143="snížená",J143,0)</f>
        <v>0</v>
      </c>
      <c r="BG143" s="93">
        <f>IF(N143="zákl. přenesená",J143,0)</f>
        <v>0</v>
      </c>
      <c r="BH143" s="93">
        <f>IF(N143="sníž. přenesená",J143,0)</f>
        <v>0</v>
      </c>
      <c r="BI143" s="93">
        <f>IF(N143="nulová",J143,0)</f>
        <v>0</v>
      </c>
      <c r="BJ143" s="3" t="s">
        <v>85</v>
      </c>
      <c r="BK143" s="93">
        <f>ROUND(I143*H143,2)</f>
        <v>0</v>
      </c>
      <c r="BL143" s="3" t="s">
        <v>144</v>
      </c>
      <c r="BM143" s="92" t="s">
        <v>171</v>
      </c>
    </row>
    <row r="144" spans="1:65" s="11" customFormat="1" ht="21">
      <c r="A144" s="176"/>
      <c r="B144" s="9"/>
      <c r="C144" s="176"/>
      <c r="D144" s="94" t="s">
        <v>138</v>
      </c>
      <c r="E144" s="176"/>
      <c r="F144" s="95" t="s">
        <v>1250</v>
      </c>
      <c r="G144" s="176"/>
      <c r="H144" s="176"/>
      <c r="I144" s="176"/>
      <c r="J144" s="176"/>
      <c r="K144" s="176"/>
      <c r="L144" s="9"/>
      <c r="M144" s="96"/>
      <c r="N144" s="97"/>
      <c r="O144" s="98"/>
      <c r="P144" s="98"/>
      <c r="Q144" s="98"/>
      <c r="R144" s="98"/>
      <c r="S144" s="98"/>
      <c r="T144" s="99"/>
      <c r="U144" s="176"/>
      <c r="V144" s="176"/>
      <c r="W144" s="176"/>
      <c r="X144" s="176"/>
      <c r="Y144" s="176"/>
      <c r="Z144" s="176"/>
      <c r="AA144" s="176"/>
      <c r="AB144" s="176"/>
      <c r="AC144" s="176"/>
      <c r="AD144" s="176"/>
      <c r="AE144" s="176"/>
      <c r="AT144" s="3" t="s">
        <v>138</v>
      </c>
      <c r="AU144" s="3" t="s">
        <v>87</v>
      </c>
    </row>
    <row r="145" spans="1:65" s="11" customFormat="1" ht="16.5" customHeight="1">
      <c r="A145" s="176"/>
      <c r="B145" s="9"/>
      <c r="C145" s="81" t="s">
        <v>172</v>
      </c>
      <c r="D145" s="81" t="s">
        <v>129</v>
      </c>
      <c r="E145" s="82" t="s">
        <v>173</v>
      </c>
      <c r="F145" s="83" t="s">
        <v>174</v>
      </c>
      <c r="G145" s="84" t="s">
        <v>132</v>
      </c>
      <c r="H145" s="85">
        <v>1</v>
      </c>
      <c r="I145" s="1">
        <v>0</v>
      </c>
      <c r="J145" s="86">
        <f>ROUND(I145*H145,2)</f>
        <v>0</v>
      </c>
      <c r="K145" s="87"/>
      <c r="L145" s="9"/>
      <c r="M145" s="88" t="s">
        <v>1</v>
      </c>
      <c r="N145" s="89" t="s">
        <v>42</v>
      </c>
      <c r="O145" s="90">
        <v>0</v>
      </c>
      <c r="P145" s="90">
        <f>O145*H145</f>
        <v>0</v>
      </c>
      <c r="Q145" s="90">
        <v>0</v>
      </c>
      <c r="R145" s="90">
        <f>Q145*H145</f>
        <v>0</v>
      </c>
      <c r="S145" s="90">
        <v>0</v>
      </c>
      <c r="T145" s="91">
        <f>S145*H145</f>
        <v>0</v>
      </c>
      <c r="U145" s="176"/>
      <c r="V145" s="176"/>
      <c r="W145" s="176"/>
      <c r="X145" s="176"/>
      <c r="Y145" s="176"/>
      <c r="Z145" s="176"/>
      <c r="AA145" s="176"/>
      <c r="AB145" s="176"/>
      <c r="AC145" s="176"/>
      <c r="AD145" s="176"/>
      <c r="AE145" s="176"/>
      <c r="AR145" s="92" t="s">
        <v>144</v>
      </c>
      <c r="AT145" s="92" t="s">
        <v>129</v>
      </c>
      <c r="AU145" s="92" t="s">
        <v>87</v>
      </c>
      <c r="AY145" s="3" t="s">
        <v>126</v>
      </c>
      <c r="BE145" s="93">
        <f>IF(N145="základní",J145,0)</f>
        <v>0</v>
      </c>
      <c r="BF145" s="93">
        <f>IF(N145="snížená",J145,0)</f>
        <v>0</v>
      </c>
      <c r="BG145" s="93">
        <f>IF(N145="zákl. přenesená",J145,0)</f>
        <v>0</v>
      </c>
      <c r="BH145" s="93">
        <f>IF(N145="sníž. přenesená",J145,0)</f>
        <v>0</v>
      </c>
      <c r="BI145" s="93">
        <f>IF(N145="nulová",J145,0)</f>
        <v>0</v>
      </c>
      <c r="BJ145" s="3" t="s">
        <v>85</v>
      </c>
      <c r="BK145" s="93">
        <f>ROUND(I145*H145,2)</f>
        <v>0</v>
      </c>
      <c r="BL145" s="3" t="s">
        <v>144</v>
      </c>
      <c r="BM145" s="92" t="s">
        <v>175</v>
      </c>
    </row>
    <row r="146" spans="1:65" s="11" customFormat="1" ht="47.25" customHeight="1">
      <c r="A146" s="176"/>
      <c r="B146" s="9"/>
      <c r="C146" s="176"/>
      <c r="D146" s="94" t="s">
        <v>138</v>
      </c>
      <c r="E146" s="176"/>
      <c r="F146" s="288" t="s">
        <v>1251</v>
      </c>
      <c r="G146" s="289"/>
      <c r="H146" s="289"/>
      <c r="I146" s="289"/>
      <c r="J146" s="289"/>
      <c r="K146" s="176"/>
      <c r="L146" s="9"/>
      <c r="M146" s="100"/>
      <c r="N146" s="101"/>
      <c r="O146" s="102"/>
      <c r="P146" s="102"/>
      <c r="Q146" s="102"/>
      <c r="R146" s="102"/>
      <c r="S146" s="102"/>
      <c r="T146" s="103"/>
      <c r="U146" s="176"/>
      <c r="V146" s="176"/>
      <c r="W146" s="176"/>
      <c r="X146" s="176"/>
      <c r="Y146" s="176"/>
      <c r="Z146" s="176"/>
      <c r="AA146" s="176"/>
      <c r="AB146" s="176"/>
      <c r="AC146" s="176"/>
      <c r="AD146" s="176"/>
      <c r="AE146" s="176"/>
      <c r="AT146" s="3" t="s">
        <v>138</v>
      </c>
      <c r="AU146" s="3" t="s">
        <v>87</v>
      </c>
    </row>
    <row r="147" spans="1:65" s="11" customFormat="1" ht="6.95" customHeight="1">
      <c r="A147" s="176"/>
      <c r="B147" s="37"/>
      <c r="C147" s="38"/>
      <c r="D147" s="38"/>
      <c r="E147" s="38"/>
      <c r="F147" s="38"/>
      <c r="G147" s="38"/>
      <c r="H147" s="38"/>
      <c r="I147" s="38"/>
      <c r="J147" s="38"/>
      <c r="K147" s="38"/>
      <c r="L147" s="9"/>
      <c r="M147" s="176"/>
      <c r="O147" s="176"/>
      <c r="P147" s="176"/>
      <c r="Q147" s="176"/>
      <c r="R147" s="176"/>
      <c r="S147" s="176"/>
      <c r="T147" s="176"/>
      <c r="U147" s="176"/>
      <c r="V147" s="176"/>
      <c r="W147" s="176"/>
      <c r="X147" s="176"/>
      <c r="Y147" s="176"/>
      <c r="Z147" s="176"/>
      <c r="AA147" s="176"/>
      <c r="AB147" s="176"/>
      <c r="AC147" s="176"/>
      <c r="AD147" s="176"/>
      <c r="AE147" s="176"/>
    </row>
  </sheetData>
  <sheetProtection algorithmName="SHA-512" hashValue="bGs4dpWAbDmQiihRejQ1ai1iuU9nPHMO4VQe3tZ6yb4dcYjtgZUUPYzC4BCDzCLF//Q5mMQqHIjMN/YMy2VeEg==" saltValue="e/f415QKZ6hr+vnHkfCB4Q==" spinCount="100000" sheet="1" selectLockedCells="1"/>
  <autoFilter ref="C121:K146"/>
  <mergeCells count="14">
    <mergeCell ref="F130:J130"/>
    <mergeCell ref="F132:J132"/>
    <mergeCell ref="F135:J135"/>
    <mergeCell ref="F142:J142"/>
    <mergeCell ref="F146:J146"/>
    <mergeCell ref="E87:H87"/>
    <mergeCell ref="E112:H112"/>
    <mergeCell ref="E114:H114"/>
    <mergeCell ref="L2:V2"/>
    <mergeCell ref="E7:H7"/>
    <mergeCell ref="E9:H9"/>
    <mergeCell ref="E18:H18"/>
    <mergeCell ref="E85:H85"/>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1" manualBreakCount="1">
    <brk id="142" min="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652"/>
  <sheetViews>
    <sheetView showGridLines="0" tabSelected="1" topLeftCell="A623" zoomScale="70" zoomScaleNormal="70" zoomScaleSheetLayoutView="100" workbookViewId="0">
      <selection activeCell="I644" sqref="I644"/>
    </sheetView>
  </sheetViews>
  <sheetFormatPr defaultRowHeight="11.25"/>
  <cols>
    <col min="1" max="1" width="8.33203125" style="242" customWidth="1"/>
    <col min="2" max="2" width="1.1640625" style="242" customWidth="1"/>
    <col min="3" max="3" width="4.1640625" style="242" customWidth="1"/>
    <col min="4" max="4" width="4.33203125" style="242" customWidth="1"/>
    <col min="5" max="5" width="17.1640625" style="242" customWidth="1"/>
    <col min="6" max="6" width="50.83203125" style="242" customWidth="1"/>
    <col min="7" max="7" width="7.5" style="242" customWidth="1"/>
    <col min="8" max="8" width="14" style="242" customWidth="1"/>
    <col min="9" max="9" width="15.83203125" style="242" customWidth="1"/>
    <col min="10" max="10" width="22.33203125" style="242" customWidth="1"/>
    <col min="11" max="11" width="22.33203125" style="242" hidden="1" customWidth="1"/>
    <col min="12" max="12" width="9.33203125" style="242" customWidth="1"/>
    <col min="13" max="13" width="10.83203125" style="242" hidden="1" customWidth="1"/>
    <col min="14" max="14" width="9.33203125" style="242" hidden="1"/>
    <col min="15" max="20" width="14.1640625" style="242" hidden="1" customWidth="1"/>
    <col min="21" max="21" width="16.33203125" style="242" hidden="1" customWidth="1"/>
    <col min="22" max="22" width="12.33203125" style="242" customWidth="1"/>
    <col min="23" max="23" width="16.33203125" style="242" customWidth="1"/>
    <col min="24" max="24" width="12.33203125" style="242" customWidth="1"/>
    <col min="25" max="25" width="15" style="242" customWidth="1"/>
    <col min="26" max="26" width="11" style="242" customWidth="1"/>
    <col min="27" max="27" width="15" style="242" customWidth="1"/>
    <col min="28" max="28" width="16.33203125" style="242" customWidth="1"/>
    <col min="29" max="29" width="11" style="242" customWidth="1"/>
    <col min="30" max="30" width="15" style="242" customWidth="1"/>
    <col min="31" max="31" width="16.33203125" style="242" customWidth="1"/>
    <col min="32" max="43" width="9.33203125" style="242"/>
    <col min="44" max="65" width="9.33203125" style="242" hidden="1"/>
    <col min="66" max="16384" width="9.33203125" style="242"/>
  </cols>
  <sheetData>
    <row r="2" spans="1:46" ht="36.950000000000003" customHeight="1">
      <c r="L2" s="253" t="s">
        <v>5</v>
      </c>
      <c r="M2" s="254"/>
      <c r="N2" s="254"/>
      <c r="O2" s="254"/>
      <c r="P2" s="254"/>
      <c r="Q2" s="254"/>
      <c r="R2" s="254"/>
      <c r="S2" s="254"/>
      <c r="T2" s="254"/>
      <c r="U2" s="254"/>
      <c r="V2" s="254"/>
      <c r="AT2" s="3" t="s">
        <v>90</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247" t="s">
        <v>14</v>
      </c>
      <c r="L6" s="6"/>
    </row>
    <row r="7" spans="1:46" ht="16.5" customHeight="1">
      <c r="B7" s="6"/>
      <c r="E7" s="285" t="str">
        <f>'Rekapitulace stavby'!K6</f>
        <v>ZŠ Hanspaulka - rekonstrukce tělocvičny</v>
      </c>
      <c r="F7" s="286"/>
      <c r="G7" s="286"/>
      <c r="H7" s="286"/>
      <c r="L7" s="6"/>
    </row>
    <row r="8" spans="1:46" s="11" customFormat="1" ht="12" customHeight="1">
      <c r="A8" s="246"/>
      <c r="B8" s="9"/>
      <c r="C8" s="246"/>
      <c r="D8" s="247" t="s">
        <v>98</v>
      </c>
      <c r="E8" s="246"/>
      <c r="F8" s="246"/>
      <c r="G8" s="246"/>
      <c r="H8" s="246"/>
      <c r="I8" s="246"/>
      <c r="J8" s="246"/>
      <c r="K8" s="246"/>
      <c r="L8" s="10"/>
      <c r="S8" s="246"/>
      <c r="T8" s="246"/>
      <c r="U8" s="246"/>
      <c r="V8" s="246"/>
      <c r="W8" s="246"/>
      <c r="X8" s="246"/>
      <c r="Y8" s="246"/>
      <c r="Z8" s="246"/>
      <c r="AA8" s="246"/>
      <c r="AB8" s="246"/>
      <c r="AC8" s="246"/>
      <c r="AD8" s="246"/>
      <c r="AE8" s="246"/>
    </row>
    <row r="9" spans="1:46" s="11" customFormat="1" ht="16.5" customHeight="1">
      <c r="A9" s="246"/>
      <c r="B9" s="9"/>
      <c r="C9" s="246"/>
      <c r="D9" s="246"/>
      <c r="E9" s="275" t="s">
        <v>176</v>
      </c>
      <c r="F9" s="284"/>
      <c r="G9" s="284"/>
      <c r="H9" s="284"/>
      <c r="I9" s="246"/>
      <c r="J9" s="246"/>
      <c r="K9" s="246"/>
      <c r="L9" s="10"/>
      <c r="S9" s="246"/>
      <c r="T9" s="246"/>
      <c r="U9" s="246"/>
      <c r="V9" s="246"/>
      <c r="W9" s="246"/>
      <c r="X9" s="246"/>
      <c r="Y9" s="246"/>
      <c r="Z9" s="246"/>
      <c r="AA9" s="246"/>
      <c r="AB9" s="246"/>
      <c r="AC9" s="246"/>
      <c r="AD9" s="246"/>
      <c r="AE9" s="246"/>
    </row>
    <row r="10" spans="1:46" s="11" customFormat="1">
      <c r="A10" s="246"/>
      <c r="B10" s="9"/>
      <c r="C10" s="246"/>
      <c r="D10" s="246"/>
      <c r="E10" s="246"/>
      <c r="F10" s="246"/>
      <c r="G10" s="246"/>
      <c r="H10" s="246"/>
      <c r="I10" s="246"/>
      <c r="J10" s="246"/>
      <c r="K10" s="246"/>
      <c r="L10" s="10"/>
      <c r="S10" s="246"/>
      <c r="T10" s="246"/>
      <c r="U10" s="246"/>
      <c r="V10" s="246"/>
      <c r="W10" s="246"/>
      <c r="X10" s="246"/>
      <c r="Y10" s="246"/>
      <c r="Z10" s="246"/>
      <c r="AA10" s="246"/>
      <c r="AB10" s="246"/>
      <c r="AC10" s="246"/>
      <c r="AD10" s="246"/>
      <c r="AE10" s="246"/>
    </row>
    <row r="11" spans="1:46" s="11" customFormat="1" ht="12" customHeight="1">
      <c r="A11" s="246"/>
      <c r="B11" s="9"/>
      <c r="C11" s="246"/>
      <c r="D11" s="247" t="s">
        <v>16</v>
      </c>
      <c r="E11" s="246"/>
      <c r="F11" s="241" t="s">
        <v>1</v>
      </c>
      <c r="G11" s="246"/>
      <c r="H11" s="246"/>
      <c r="I11" s="247" t="s">
        <v>17</v>
      </c>
      <c r="J11" s="241" t="s">
        <v>1</v>
      </c>
      <c r="K11" s="246"/>
      <c r="L11" s="10"/>
      <c r="S11" s="246"/>
      <c r="T11" s="246"/>
      <c r="U11" s="246"/>
      <c r="V11" s="246"/>
      <c r="W11" s="246"/>
      <c r="X11" s="246"/>
      <c r="Y11" s="246"/>
      <c r="Z11" s="246"/>
      <c r="AA11" s="246"/>
      <c r="AB11" s="246"/>
      <c r="AC11" s="246"/>
      <c r="AD11" s="246"/>
      <c r="AE11" s="246"/>
    </row>
    <row r="12" spans="1:46" s="11" customFormat="1" ht="12" customHeight="1">
      <c r="A12" s="246"/>
      <c r="B12" s="9"/>
      <c r="C12" s="246"/>
      <c r="D12" s="247" t="s">
        <v>18</v>
      </c>
      <c r="E12" s="246"/>
      <c r="F12" s="241" t="s">
        <v>19</v>
      </c>
      <c r="G12" s="246"/>
      <c r="H12" s="246"/>
      <c r="I12" s="247" t="s">
        <v>20</v>
      </c>
      <c r="J12" s="239" t="str">
        <f>'Rekapitulace stavby'!AN8</f>
        <v>25. 3. 2025</v>
      </c>
      <c r="K12" s="246"/>
      <c r="L12" s="10"/>
      <c r="S12" s="246"/>
      <c r="T12" s="246"/>
      <c r="U12" s="246"/>
      <c r="V12" s="246"/>
      <c r="W12" s="246"/>
      <c r="X12" s="246"/>
      <c r="Y12" s="246"/>
      <c r="Z12" s="246"/>
      <c r="AA12" s="246"/>
      <c r="AB12" s="246"/>
      <c r="AC12" s="246"/>
      <c r="AD12" s="246"/>
      <c r="AE12" s="246"/>
    </row>
    <row r="13" spans="1:46" s="11" customFormat="1" ht="10.9" customHeight="1">
      <c r="A13" s="246"/>
      <c r="B13" s="9"/>
      <c r="C13" s="246"/>
      <c r="D13" s="246"/>
      <c r="E13" s="246"/>
      <c r="F13" s="246"/>
      <c r="G13" s="246"/>
      <c r="H13" s="246"/>
      <c r="I13" s="246"/>
      <c r="J13" s="246"/>
      <c r="K13" s="246"/>
      <c r="L13" s="10"/>
      <c r="S13" s="246"/>
      <c r="T13" s="246"/>
      <c r="U13" s="246"/>
      <c r="V13" s="246"/>
      <c r="W13" s="246"/>
      <c r="X13" s="246"/>
      <c r="Y13" s="246"/>
      <c r="Z13" s="246"/>
      <c r="AA13" s="246"/>
      <c r="AB13" s="246"/>
      <c r="AC13" s="246"/>
      <c r="AD13" s="246"/>
      <c r="AE13" s="246"/>
    </row>
    <row r="14" spans="1:46" s="11" customFormat="1" ht="12" customHeight="1">
      <c r="A14" s="246"/>
      <c r="B14" s="9"/>
      <c r="C14" s="246"/>
      <c r="D14" s="247" t="s">
        <v>22</v>
      </c>
      <c r="E14" s="246"/>
      <c r="F14" s="246"/>
      <c r="G14" s="246"/>
      <c r="H14" s="246"/>
      <c r="I14" s="247" t="s">
        <v>23</v>
      </c>
      <c r="J14" s="241" t="s">
        <v>24</v>
      </c>
      <c r="K14" s="246"/>
      <c r="L14" s="10"/>
      <c r="S14" s="246"/>
      <c r="T14" s="246"/>
      <c r="U14" s="246"/>
      <c r="V14" s="246"/>
      <c r="W14" s="246"/>
      <c r="X14" s="246"/>
      <c r="Y14" s="246"/>
      <c r="Z14" s="246"/>
      <c r="AA14" s="246"/>
      <c r="AB14" s="246"/>
      <c r="AC14" s="246"/>
      <c r="AD14" s="246"/>
      <c r="AE14" s="246"/>
    </row>
    <row r="15" spans="1:46" s="11" customFormat="1" ht="18" customHeight="1">
      <c r="A15" s="246"/>
      <c r="B15" s="9"/>
      <c r="C15" s="246"/>
      <c r="D15" s="246"/>
      <c r="E15" s="241" t="s">
        <v>25</v>
      </c>
      <c r="F15" s="246"/>
      <c r="G15" s="246"/>
      <c r="H15" s="246"/>
      <c r="I15" s="247" t="s">
        <v>26</v>
      </c>
      <c r="J15" s="241" t="s">
        <v>27</v>
      </c>
      <c r="K15" s="246"/>
      <c r="L15" s="10"/>
      <c r="S15" s="246"/>
      <c r="T15" s="246"/>
      <c r="U15" s="246"/>
      <c r="V15" s="246"/>
      <c r="W15" s="246"/>
      <c r="X15" s="246"/>
      <c r="Y15" s="246"/>
      <c r="Z15" s="246"/>
      <c r="AA15" s="246"/>
      <c r="AB15" s="246"/>
      <c r="AC15" s="246"/>
      <c r="AD15" s="246"/>
      <c r="AE15" s="246"/>
    </row>
    <row r="16" spans="1:46" s="11" customFormat="1" ht="6.95" customHeight="1">
      <c r="A16" s="246"/>
      <c r="B16" s="9"/>
      <c r="C16" s="246"/>
      <c r="D16" s="246"/>
      <c r="E16" s="246"/>
      <c r="F16" s="246"/>
      <c r="G16" s="246"/>
      <c r="H16" s="246"/>
      <c r="I16" s="246"/>
      <c r="J16" s="246"/>
      <c r="K16" s="246"/>
      <c r="L16" s="10"/>
      <c r="S16" s="246"/>
      <c r="T16" s="246"/>
      <c r="U16" s="246"/>
      <c r="V16" s="246"/>
      <c r="W16" s="246"/>
      <c r="X16" s="246"/>
      <c r="Y16" s="246"/>
      <c r="Z16" s="246"/>
      <c r="AA16" s="246"/>
      <c r="AB16" s="246"/>
      <c r="AC16" s="246"/>
      <c r="AD16" s="246"/>
      <c r="AE16" s="246"/>
    </row>
    <row r="17" spans="1:31" s="11" customFormat="1" ht="12" customHeight="1">
      <c r="A17" s="246"/>
      <c r="B17" s="9"/>
      <c r="C17" s="246"/>
      <c r="D17" s="247" t="s">
        <v>28</v>
      </c>
      <c r="E17" s="246"/>
      <c r="F17" s="246"/>
      <c r="G17" s="246"/>
      <c r="H17" s="246"/>
      <c r="I17" s="247" t="s">
        <v>23</v>
      </c>
      <c r="J17" s="241" t="str">
        <f>'Rekapitulace stavby'!AN13</f>
        <v/>
      </c>
      <c r="K17" s="246"/>
      <c r="L17" s="10"/>
      <c r="S17" s="246"/>
      <c r="T17" s="246"/>
      <c r="U17" s="246"/>
      <c r="V17" s="246"/>
      <c r="W17" s="246"/>
      <c r="X17" s="246"/>
      <c r="Y17" s="246"/>
      <c r="Z17" s="246"/>
      <c r="AA17" s="246"/>
      <c r="AB17" s="246"/>
      <c r="AC17" s="246"/>
      <c r="AD17" s="246"/>
      <c r="AE17" s="246"/>
    </row>
    <row r="18" spans="1:31" s="11" customFormat="1" ht="18" customHeight="1">
      <c r="A18" s="246"/>
      <c r="B18" s="9"/>
      <c r="C18" s="246"/>
      <c r="D18" s="246"/>
      <c r="E18" s="262" t="str">
        <f>'Rekapitulace stavby'!E14</f>
        <v xml:space="preserve"> </v>
      </c>
      <c r="F18" s="262"/>
      <c r="G18" s="262"/>
      <c r="H18" s="262"/>
      <c r="I18" s="247" t="s">
        <v>26</v>
      </c>
      <c r="J18" s="241" t="str">
        <f>'Rekapitulace stavby'!AN14</f>
        <v/>
      </c>
      <c r="K18" s="246"/>
      <c r="L18" s="10"/>
      <c r="S18" s="246"/>
      <c r="T18" s="246"/>
      <c r="U18" s="246"/>
      <c r="V18" s="246"/>
      <c r="W18" s="246"/>
      <c r="X18" s="246"/>
      <c r="Y18" s="246"/>
      <c r="Z18" s="246"/>
      <c r="AA18" s="246"/>
      <c r="AB18" s="246"/>
      <c r="AC18" s="246"/>
      <c r="AD18" s="246"/>
      <c r="AE18" s="246"/>
    </row>
    <row r="19" spans="1:31" s="11" customFormat="1" ht="6.95" customHeight="1">
      <c r="A19" s="246"/>
      <c r="B19" s="9"/>
      <c r="C19" s="246"/>
      <c r="D19" s="246"/>
      <c r="E19" s="246"/>
      <c r="F19" s="246"/>
      <c r="G19" s="246"/>
      <c r="H19" s="246"/>
      <c r="I19" s="246"/>
      <c r="J19" s="246"/>
      <c r="K19" s="246"/>
      <c r="L19" s="10"/>
      <c r="S19" s="246"/>
      <c r="T19" s="246"/>
      <c r="U19" s="246"/>
      <c r="V19" s="246"/>
      <c r="W19" s="246"/>
      <c r="X19" s="246"/>
      <c r="Y19" s="246"/>
      <c r="Z19" s="246"/>
      <c r="AA19" s="246"/>
      <c r="AB19" s="246"/>
      <c r="AC19" s="246"/>
      <c r="AD19" s="246"/>
      <c r="AE19" s="246"/>
    </row>
    <row r="20" spans="1:31" s="11" customFormat="1" ht="12" customHeight="1">
      <c r="A20" s="246"/>
      <c r="B20" s="9"/>
      <c r="C20" s="246"/>
      <c r="D20" s="247" t="s">
        <v>30</v>
      </c>
      <c r="E20" s="246"/>
      <c r="F20" s="246"/>
      <c r="G20" s="246"/>
      <c r="H20" s="246"/>
      <c r="I20" s="247" t="s">
        <v>23</v>
      </c>
      <c r="J20" s="241" t="s">
        <v>31</v>
      </c>
      <c r="K20" s="246"/>
      <c r="L20" s="10"/>
      <c r="S20" s="246"/>
      <c r="T20" s="246"/>
      <c r="U20" s="246"/>
      <c r="V20" s="246"/>
      <c r="W20" s="246"/>
      <c r="X20" s="246"/>
      <c r="Y20" s="246"/>
      <c r="Z20" s="246"/>
      <c r="AA20" s="246"/>
      <c r="AB20" s="246"/>
      <c r="AC20" s="246"/>
      <c r="AD20" s="246"/>
      <c r="AE20" s="246"/>
    </row>
    <row r="21" spans="1:31" s="11" customFormat="1" ht="18" customHeight="1">
      <c r="A21" s="246"/>
      <c r="B21" s="9"/>
      <c r="C21" s="246"/>
      <c r="D21" s="246"/>
      <c r="E21" s="241" t="s">
        <v>32</v>
      </c>
      <c r="F21" s="246"/>
      <c r="G21" s="246"/>
      <c r="H21" s="246"/>
      <c r="I21" s="247" t="s">
        <v>26</v>
      </c>
      <c r="J21" s="241" t="s">
        <v>33</v>
      </c>
      <c r="K21" s="246"/>
      <c r="L21" s="10"/>
      <c r="S21" s="246"/>
      <c r="T21" s="246"/>
      <c r="U21" s="246"/>
      <c r="V21" s="246"/>
      <c r="W21" s="246"/>
      <c r="X21" s="246"/>
      <c r="Y21" s="246"/>
      <c r="Z21" s="246"/>
      <c r="AA21" s="246"/>
      <c r="AB21" s="246"/>
      <c r="AC21" s="246"/>
      <c r="AD21" s="246"/>
      <c r="AE21" s="246"/>
    </row>
    <row r="22" spans="1:31" s="11" customFormat="1" ht="6.95" customHeight="1">
      <c r="A22" s="246"/>
      <c r="B22" s="9"/>
      <c r="C22" s="246"/>
      <c r="D22" s="246"/>
      <c r="E22" s="246"/>
      <c r="F22" s="246"/>
      <c r="G22" s="246"/>
      <c r="H22" s="246"/>
      <c r="I22" s="246"/>
      <c r="J22" s="246"/>
      <c r="K22" s="246"/>
      <c r="L22" s="10"/>
      <c r="S22" s="246"/>
      <c r="T22" s="246"/>
      <c r="U22" s="246"/>
      <c r="V22" s="246"/>
      <c r="W22" s="246"/>
      <c r="X22" s="246"/>
      <c r="Y22" s="246"/>
      <c r="Z22" s="246"/>
      <c r="AA22" s="246"/>
      <c r="AB22" s="246"/>
      <c r="AC22" s="246"/>
      <c r="AD22" s="246"/>
      <c r="AE22" s="246"/>
    </row>
    <row r="23" spans="1:31" s="11" customFormat="1" ht="12" customHeight="1">
      <c r="A23" s="246"/>
      <c r="B23" s="9"/>
      <c r="C23" s="246"/>
      <c r="D23" s="247" t="s">
        <v>35</v>
      </c>
      <c r="E23" s="246"/>
      <c r="F23" s="246"/>
      <c r="G23" s="246"/>
      <c r="H23" s="246"/>
      <c r="I23" s="247" t="s">
        <v>23</v>
      </c>
      <c r="J23" s="241" t="str">
        <f>IF('Rekapitulace stavby'!AN19="","",'Rekapitulace stavby'!AN19)</f>
        <v/>
      </c>
      <c r="K23" s="246"/>
      <c r="L23" s="10"/>
      <c r="S23" s="246"/>
      <c r="T23" s="246"/>
      <c r="U23" s="246"/>
      <c r="V23" s="246"/>
      <c r="W23" s="246"/>
      <c r="X23" s="246"/>
      <c r="Y23" s="246"/>
      <c r="Z23" s="246"/>
      <c r="AA23" s="246"/>
      <c r="AB23" s="246"/>
      <c r="AC23" s="246"/>
      <c r="AD23" s="246"/>
      <c r="AE23" s="246"/>
    </row>
    <row r="24" spans="1:31" s="11" customFormat="1" ht="18" customHeight="1">
      <c r="A24" s="246"/>
      <c r="B24" s="9"/>
      <c r="C24" s="246"/>
      <c r="D24" s="246"/>
      <c r="E24" s="241" t="str">
        <f>IF('Rekapitulace stavby'!E20="","",'Rekapitulace stavby'!E20)</f>
        <v xml:space="preserve"> </v>
      </c>
      <c r="F24" s="246"/>
      <c r="G24" s="246"/>
      <c r="H24" s="246"/>
      <c r="I24" s="247" t="s">
        <v>26</v>
      </c>
      <c r="J24" s="241" t="str">
        <f>IF('Rekapitulace stavby'!AN20="","",'Rekapitulace stavby'!AN20)</f>
        <v/>
      </c>
      <c r="K24" s="246"/>
      <c r="L24" s="10"/>
      <c r="S24" s="246"/>
      <c r="T24" s="246"/>
      <c r="U24" s="246"/>
      <c r="V24" s="246"/>
      <c r="W24" s="246"/>
      <c r="X24" s="246"/>
      <c r="Y24" s="246"/>
      <c r="Z24" s="246"/>
      <c r="AA24" s="246"/>
      <c r="AB24" s="246"/>
      <c r="AC24" s="246"/>
      <c r="AD24" s="246"/>
      <c r="AE24" s="246"/>
    </row>
    <row r="25" spans="1:31" s="11" customFormat="1" ht="6.95" customHeight="1">
      <c r="A25" s="246"/>
      <c r="B25" s="9"/>
      <c r="C25" s="246"/>
      <c r="D25" s="246"/>
      <c r="E25" s="246"/>
      <c r="F25" s="246"/>
      <c r="G25" s="246"/>
      <c r="H25" s="246"/>
      <c r="I25" s="246"/>
      <c r="J25" s="246"/>
      <c r="K25" s="246"/>
      <c r="L25" s="10"/>
      <c r="S25" s="246"/>
      <c r="T25" s="246"/>
      <c r="U25" s="246"/>
      <c r="V25" s="246"/>
      <c r="W25" s="246"/>
      <c r="X25" s="246"/>
      <c r="Y25" s="246"/>
      <c r="Z25" s="246"/>
      <c r="AA25" s="246"/>
      <c r="AB25" s="246"/>
      <c r="AC25" s="246"/>
      <c r="AD25" s="246"/>
      <c r="AE25" s="246"/>
    </row>
    <row r="26" spans="1:31" s="11" customFormat="1" ht="12" customHeight="1">
      <c r="A26" s="246"/>
      <c r="B26" s="9"/>
      <c r="C26" s="246"/>
      <c r="D26" s="247" t="s">
        <v>36</v>
      </c>
      <c r="E26" s="246"/>
      <c r="F26" s="246"/>
      <c r="G26" s="246"/>
      <c r="H26" s="246"/>
      <c r="I26" s="246"/>
      <c r="J26" s="246"/>
      <c r="K26" s="246"/>
      <c r="L26" s="10"/>
      <c r="S26" s="246"/>
      <c r="T26" s="246"/>
      <c r="U26" s="246"/>
      <c r="V26" s="246"/>
      <c r="W26" s="246"/>
      <c r="X26" s="246"/>
      <c r="Y26" s="246"/>
      <c r="Z26" s="246"/>
      <c r="AA26" s="246"/>
      <c r="AB26" s="246"/>
      <c r="AC26" s="246"/>
      <c r="AD26" s="246"/>
      <c r="AE26" s="246"/>
    </row>
    <row r="27" spans="1:31" s="248" customFormat="1" ht="141" customHeight="1">
      <c r="A27" s="13"/>
      <c r="B27" s="14"/>
      <c r="C27" s="13"/>
      <c r="D27" s="13"/>
      <c r="E27" s="264" t="s">
        <v>1243</v>
      </c>
      <c r="F27" s="264"/>
      <c r="G27" s="264"/>
      <c r="H27" s="264"/>
      <c r="I27" s="287"/>
      <c r="J27" s="287"/>
      <c r="K27" s="13"/>
      <c r="L27" s="15"/>
      <c r="S27" s="13"/>
      <c r="T27" s="13"/>
      <c r="U27" s="13"/>
      <c r="V27" s="13"/>
      <c r="W27" s="13"/>
      <c r="X27" s="13"/>
      <c r="Y27" s="13"/>
      <c r="Z27" s="13"/>
      <c r="AA27" s="13"/>
      <c r="AB27" s="13"/>
      <c r="AC27" s="13"/>
      <c r="AD27" s="13"/>
      <c r="AE27" s="13"/>
    </row>
    <row r="28" spans="1:31" s="11" customFormat="1" ht="6.95" customHeight="1">
      <c r="A28" s="246"/>
      <c r="B28" s="9"/>
      <c r="C28" s="246"/>
      <c r="D28" s="246"/>
      <c r="E28" s="246"/>
      <c r="F28" s="246"/>
      <c r="G28" s="246"/>
      <c r="H28" s="246"/>
      <c r="I28" s="246"/>
      <c r="J28" s="246"/>
      <c r="K28" s="246"/>
      <c r="L28" s="10"/>
      <c r="S28" s="246"/>
      <c r="T28" s="246"/>
      <c r="U28" s="246"/>
      <c r="V28" s="246"/>
      <c r="W28" s="246"/>
      <c r="X28" s="246"/>
      <c r="Y28" s="246"/>
      <c r="Z28" s="246"/>
      <c r="AA28" s="246"/>
      <c r="AB28" s="246"/>
      <c r="AC28" s="246"/>
      <c r="AD28" s="246"/>
      <c r="AE28" s="246"/>
    </row>
    <row r="29" spans="1:31" s="11" customFormat="1" ht="6.95" customHeight="1">
      <c r="A29" s="246"/>
      <c r="B29" s="9"/>
      <c r="C29" s="246"/>
      <c r="D29" s="16"/>
      <c r="E29" s="16"/>
      <c r="F29" s="16"/>
      <c r="G29" s="16"/>
      <c r="H29" s="16"/>
      <c r="I29" s="16"/>
      <c r="J29" s="16"/>
      <c r="K29" s="16"/>
      <c r="L29" s="10"/>
      <c r="S29" s="246"/>
      <c r="T29" s="246"/>
      <c r="U29" s="246"/>
      <c r="V29" s="246"/>
      <c r="W29" s="246"/>
      <c r="X29" s="246"/>
      <c r="Y29" s="246"/>
      <c r="Z29" s="246"/>
      <c r="AA29" s="246"/>
      <c r="AB29" s="246"/>
      <c r="AC29" s="246"/>
      <c r="AD29" s="246"/>
      <c r="AE29" s="246"/>
    </row>
    <row r="30" spans="1:31" s="11" customFormat="1" ht="25.35" customHeight="1">
      <c r="A30" s="246"/>
      <c r="B30" s="9"/>
      <c r="C30" s="246"/>
      <c r="D30" s="17" t="s">
        <v>37</v>
      </c>
      <c r="E30" s="246"/>
      <c r="F30" s="246"/>
      <c r="G30" s="246"/>
      <c r="H30" s="246"/>
      <c r="I30" s="246"/>
      <c r="J30" s="240">
        <f>ROUND(J136, 2)</f>
        <v>0</v>
      </c>
      <c r="K30" s="246"/>
      <c r="L30" s="10"/>
      <c r="S30" s="246"/>
      <c r="T30" s="246"/>
      <c r="U30" s="246"/>
      <c r="V30" s="246"/>
      <c r="W30" s="246"/>
      <c r="X30" s="246"/>
      <c r="Y30" s="246"/>
      <c r="Z30" s="246"/>
      <c r="AA30" s="246"/>
      <c r="AB30" s="246"/>
      <c r="AC30" s="246"/>
      <c r="AD30" s="246"/>
      <c r="AE30" s="246"/>
    </row>
    <row r="31" spans="1:31" s="11" customFormat="1" ht="6.95" customHeight="1">
      <c r="A31" s="246"/>
      <c r="B31" s="9"/>
      <c r="C31" s="246"/>
      <c r="D31" s="16"/>
      <c r="E31" s="16"/>
      <c r="F31" s="16"/>
      <c r="G31" s="16"/>
      <c r="H31" s="16"/>
      <c r="I31" s="16"/>
      <c r="J31" s="16"/>
      <c r="K31" s="16"/>
      <c r="L31" s="10"/>
      <c r="S31" s="246"/>
      <c r="T31" s="246"/>
      <c r="U31" s="246"/>
      <c r="V31" s="246"/>
      <c r="W31" s="246"/>
      <c r="X31" s="246"/>
      <c r="Y31" s="246"/>
      <c r="Z31" s="246"/>
      <c r="AA31" s="246"/>
      <c r="AB31" s="246"/>
      <c r="AC31" s="246"/>
      <c r="AD31" s="246"/>
      <c r="AE31" s="246"/>
    </row>
    <row r="32" spans="1:31" s="11" customFormat="1" ht="14.45" customHeight="1">
      <c r="A32" s="246"/>
      <c r="B32" s="9"/>
      <c r="C32" s="246"/>
      <c r="D32" s="246"/>
      <c r="E32" s="246"/>
      <c r="F32" s="245" t="s">
        <v>39</v>
      </c>
      <c r="G32" s="246"/>
      <c r="H32" s="246"/>
      <c r="I32" s="245" t="s">
        <v>38</v>
      </c>
      <c r="J32" s="245" t="s">
        <v>40</v>
      </c>
      <c r="K32" s="246"/>
      <c r="L32" s="10"/>
      <c r="S32" s="246"/>
      <c r="T32" s="246"/>
      <c r="U32" s="246"/>
      <c r="V32" s="246"/>
      <c r="W32" s="246"/>
      <c r="X32" s="246"/>
      <c r="Y32" s="246"/>
      <c r="Z32" s="246"/>
      <c r="AA32" s="246"/>
      <c r="AB32" s="246"/>
      <c r="AC32" s="246"/>
      <c r="AD32" s="246"/>
      <c r="AE32" s="246"/>
    </row>
    <row r="33" spans="1:31" s="11" customFormat="1" ht="14.45" customHeight="1">
      <c r="A33" s="246"/>
      <c r="B33" s="9"/>
      <c r="C33" s="246"/>
      <c r="D33" s="20" t="s">
        <v>41</v>
      </c>
      <c r="E33" s="247" t="s">
        <v>42</v>
      </c>
      <c r="F33" s="21">
        <f>J30</f>
        <v>0</v>
      </c>
      <c r="G33" s="246"/>
      <c r="H33" s="246"/>
      <c r="I33" s="22">
        <v>0.21</v>
      </c>
      <c r="J33" s="21">
        <f>(F33*21%)</f>
        <v>0</v>
      </c>
      <c r="K33" s="246"/>
      <c r="L33" s="10"/>
      <c r="S33" s="246"/>
      <c r="T33" s="246"/>
      <c r="U33" s="246"/>
      <c r="V33" s="246"/>
      <c r="W33" s="246"/>
      <c r="X33" s="246"/>
      <c r="Y33" s="246"/>
      <c r="Z33" s="246"/>
      <c r="AA33" s="246"/>
      <c r="AB33" s="246"/>
      <c r="AC33" s="246"/>
      <c r="AD33" s="246"/>
      <c r="AE33" s="246"/>
    </row>
    <row r="34" spans="1:31" s="11" customFormat="1" ht="14.45" customHeight="1">
      <c r="A34" s="246"/>
      <c r="B34" s="9"/>
      <c r="C34" s="246"/>
      <c r="D34" s="246"/>
      <c r="E34" s="247" t="s">
        <v>43</v>
      </c>
      <c r="F34" s="21">
        <f>ROUND((SUM(BF136:BF651)),  2)</f>
        <v>0</v>
      </c>
      <c r="G34" s="246"/>
      <c r="H34" s="246"/>
      <c r="I34" s="22">
        <v>0.12</v>
      </c>
      <c r="J34" s="21">
        <f>ROUND(((SUM(BF136:BF651))*I34),  2)</f>
        <v>0</v>
      </c>
      <c r="K34" s="246"/>
      <c r="L34" s="10"/>
      <c r="S34" s="246"/>
      <c r="T34" s="246"/>
      <c r="U34" s="246"/>
      <c r="V34" s="246"/>
      <c r="W34" s="246"/>
      <c r="X34" s="246"/>
      <c r="Y34" s="246"/>
      <c r="Z34" s="246"/>
      <c r="AA34" s="246"/>
      <c r="AB34" s="246"/>
      <c r="AC34" s="246"/>
      <c r="AD34" s="246"/>
      <c r="AE34" s="246"/>
    </row>
    <row r="35" spans="1:31" s="11" customFormat="1" ht="14.45" hidden="1" customHeight="1">
      <c r="A35" s="246"/>
      <c r="B35" s="9"/>
      <c r="C35" s="246"/>
      <c r="D35" s="246"/>
      <c r="E35" s="247" t="s">
        <v>44</v>
      </c>
      <c r="F35" s="21">
        <f>ROUND((SUM(BG136:BG651)),  2)</f>
        <v>0</v>
      </c>
      <c r="G35" s="246"/>
      <c r="H35" s="246"/>
      <c r="I35" s="22">
        <v>0.21</v>
      </c>
      <c r="J35" s="21">
        <f>0</f>
        <v>0</v>
      </c>
      <c r="K35" s="246"/>
      <c r="L35" s="10"/>
      <c r="S35" s="246"/>
      <c r="T35" s="246"/>
      <c r="U35" s="246"/>
      <c r="V35" s="246"/>
      <c r="W35" s="246"/>
      <c r="X35" s="246"/>
      <c r="Y35" s="246"/>
      <c r="Z35" s="246"/>
      <c r="AA35" s="246"/>
      <c r="AB35" s="246"/>
      <c r="AC35" s="246"/>
      <c r="AD35" s="246"/>
      <c r="AE35" s="246"/>
    </row>
    <row r="36" spans="1:31" s="11" customFormat="1" ht="14.45" hidden="1" customHeight="1">
      <c r="A36" s="246"/>
      <c r="B36" s="9"/>
      <c r="C36" s="246"/>
      <c r="D36" s="246"/>
      <c r="E36" s="247" t="s">
        <v>45</v>
      </c>
      <c r="F36" s="21">
        <f>ROUND((SUM(BH136:BH651)),  2)</f>
        <v>0</v>
      </c>
      <c r="G36" s="246"/>
      <c r="H36" s="246"/>
      <c r="I36" s="22">
        <v>0.12</v>
      </c>
      <c r="J36" s="21">
        <f>0</f>
        <v>0</v>
      </c>
      <c r="K36" s="246"/>
      <c r="L36" s="10"/>
      <c r="S36" s="246"/>
      <c r="T36" s="246"/>
      <c r="U36" s="246"/>
      <c r="V36" s="246"/>
      <c r="W36" s="246"/>
      <c r="X36" s="246"/>
      <c r="Y36" s="246"/>
      <c r="Z36" s="246"/>
      <c r="AA36" s="246"/>
      <c r="AB36" s="246"/>
      <c r="AC36" s="246"/>
      <c r="AD36" s="246"/>
      <c r="AE36" s="246"/>
    </row>
    <row r="37" spans="1:31" s="11" customFormat="1" ht="14.45" hidden="1" customHeight="1">
      <c r="A37" s="246"/>
      <c r="B37" s="9"/>
      <c r="C37" s="246"/>
      <c r="D37" s="246"/>
      <c r="E37" s="247" t="s">
        <v>46</v>
      </c>
      <c r="F37" s="21">
        <f>ROUND((SUM(BI136:BI651)),  2)</f>
        <v>0</v>
      </c>
      <c r="G37" s="246"/>
      <c r="H37" s="246"/>
      <c r="I37" s="22">
        <v>0</v>
      </c>
      <c r="J37" s="21">
        <f>0</f>
        <v>0</v>
      </c>
      <c r="K37" s="246"/>
      <c r="L37" s="10"/>
      <c r="S37" s="246"/>
      <c r="T37" s="246"/>
      <c r="U37" s="246"/>
      <c r="V37" s="246"/>
      <c r="W37" s="246"/>
      <c r="X37" s="246"/>
      <c r="Y37" s="246"/>
      <c r="Z37" s="246"/>
      <c r="AA37" s="246"/>
      <c r="AB37" s="246"/>
      <c r="AC37" s="246"/>
      <c r="AD37" s="246"/>
      <c r="AE37" s="246"/>
    </row>
    <row r="38" spans="1:31" s="11" customFormat="1" ht="6.95" customHeight="1">
      <c r="A38" s="246"/>
      <c r="B38" s="9"/>
      <c r="C38" s="246"/>
      <c r="D38" s="246"/>
      <c r="E38" s="246"/>
      <c r="F38" s="246"/>
      <c r="G38" s="246"/>
      <c r="H38" s="246"/>
      <c r="I38" s="246"/>
      <c r="J38" s="246"/>
      <c r="K38" s="246"/>
      <c r="L38" s="10"/>
      <c r="S38" s="246"/>
      <c r="T38" s="246"/>
      <c r="U38" s="246"/>
      <c r="V38" s="246"/>
      <c r="W38" s="246"/>
      <c r="X38" s="246"/>
      <c r="Y38" s="246"/>
      <c r="Z38" s="246"/>
      <c r="AA38" s="246"/>
      <c r="AB38" s="246"/>
      <c r="AC38" s="246"/>
      <c r="AD38" s="246"/>
      <c r="AE38" s="246"/>
    </row>
    <row r="39" spans="1:31" s="11" customFormat="1" ht="25.35" customHeight="1">
      <c r="A39" s="246"/>
      <c r="B39" s="9"/>
      <c r="C39" s="23"/>
      <c r="D39" s="24" t="s">
        <v>47</v>
      </c>
      <c r="E39" s="25"/>
      <c r="F39" s="25"/>
      <c r="G39" s="26" t="s">
        <v>48</v>
      </c>
      <c r="H39" s="27" t="s">
        <v>49</v>
      </c>
      <c r="I39" s="25"/>
      <c r="J39" s="28">
        <f>SUM(J30:J37)</f>
        <v>0</v>
      </c>
      <c r="K39" s="29"/>
      <c r="L39" s="10"/>
      <c r="S39" s="246"/>
      <c r="T39" s="246"/>
      <c r="U39" s="246"/>
      <c r="V39" s="246"/>
      <c r="W39" s="246"/>
      <c r="X39" s="246"/>
      <c r="Y39" s="246"/>
      <c r="Z39" s="246"/>
      <c r="AA39" s="246"/>
      <c r="AB39" s="246"/>
      <c r="AC39" s="246"/>
      <c r="AD39" s="246"/>
      <c r="AE39" s="246"/>
    </row>
    <row r="40" spans="1:31" s="11" customFormat="1" ht="14.45" customHeight="1">
      <c r="A40" s="246"/>
      <c r="B40" s="9"/>
      <c r="C40" s="246"/>
      <c r="D40" s="246"/>
      <c r="E40" s="246"/>
      <c r="F40" s="246"/>
      <c r="G40" s="246"/>
      <c r="H40" s="246"/>
      <c r="I40" s="246"/>
      <c r="J40" s="246"/>
      <c r="K40" s="246"/>
      <c r="L40" s="10"/>
      <c r="S40" s="246"/>
      <c r="T40" s="246"/>
      <c r="U40" s="246"/>
      <c r="V40" s="246"/>
      <c r="W40" s="246"/>
      <c r="X40" s="246"/>
      <c r="Y40" s="246"/>
      <c r="Z40" s="246"/>
      <c r="AA40" s="246"/>
      <c r="AB40" s="246"/>
      <c r="AC40" s="246"/>
      <c r="AD40" s="246"/>
      <c r="AE40" s="246"/>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246"/>
      <c r="B61" s="9"/>
      <c r="C61" s="246"/>
      <c r="D61" s="32" t="s">
        <v>52</v>
      </c>
      <c r="E61" s="244"/>
      <c r="F61" s="34" t="s">
        <v>53</v>
      </c>
      <c r="G61" s="32" t="s">
        <v>52</v>
      </c>
      <c r="H61" s="244"/>
      <c r="I61" s="244"/>
      <c r="J61" s="35" t="s">
        <v>53</v>
      </c>
      <c r="K61" s="244"/>
      <c r="L61" s="10"/>
      <c r="S61" s="246"/>
      <c r="T61" s="246"/>
      <c r="U61" s="246"/>
      <c r="V61" s="246"/>
      <c r="W61" s="246"/>
      <c r="X61" s="246"/>
      <c r="Y61" s="246"/>
      <c r="Z61" s="246"/>
      <c r="AA61" s="246"/>
      <c r="AB61" s="246"/>
      <c r="AC61" s="246"/>
      <c r="AD61" s="246"/>
      <c r="AE61" s="246"/>
    </row>
    <row r="62" spans="1:31">
      <c r="B62" s="6"/>
      <c r="L62" s="6"/>
    </row>
    <row r="63" spans="1:31">
      <c r="B63" s="6"/>
      <c r="L63" s="6"/>
    </row>
    <row r="64" spans="1:31">
      <c r="B64" s="6"/>
      <c r="L64" s="6"/>
    </row>
    <row r="65" spans="1:31" s="11" customFormat="1" ht="12.75">
      <c r="A65" s="246"/>
      <c r="B65" s="9"/>
      <c r="C65" s="246"/>
      <c r="D65" s="30" t="s">
        <v>54</v>
      </c>
      <c r="E65" s="36"/>
      <c r="F65" s="36"/>
      <c r="G65" s="30" t="s">
        <v>55</v>
      </c>
      <c r="H65" s="36"/>
      <c r="I65" s="36"/>
      <c r="J65" s="36"/>
      <c r="K65" s="36"/>
      <c r="L65" s="10"/>
      <c r="S65" s="246"/>
      <c r="T65" s="246"/>
      <c r="U65" s="246"/>
      <c r="V65" s="246"/>
      <c r="W65" s="246"/>
      <c r="X65" s="246"/>
      <c r="Y65" s="246"/>
      <c r="Z65" s="246"/>
      <c r="AA65" s="246"/>
      <c r="AB65" s="246"/>
      <c r="AC65" s="246"/>
      <c r="AD65" s="246"/>
      <c r="AE65" s="246"/>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246"/>
      <c r="B76" s="9"/>
      <c r="C76" s="246"/>
      <c r="D76" s="32" t="s">
        <v>52</v>
      </c>
      <c r="E76" s="244"/>
      <c r="F76" s="34" t="s">
        <v>53</v>
      </c>
      <c r="G76" s="32" t="s">
        <v>52</v>
      </c>
      <c r="H76" s="244"/>
      <c r="I76" s="244"/>
      <c r="J76" s="35" t="s">
        <v>53</v>
      </c>
      <c r="K76" s="244"/>
      <c r="L76" s="10"/>
      <c r="S76" s="246"/>
      <c r="T76" s="246"/>
      <c r="U76" s="246"/>
      <c r="V76" s="246"/>
      <c r="W76" s="246"/>
      <c r="X76" s="246"/>
      <c r="Y76" s="246"/>
      <c r="Z76" s="246"/>
      <c r="AA76" s="246"/>
      <c r="AB76" s="246"/>
      <c r="AC76" s="246"/>
      <c r="AD76" s="246"/>
      <c r="AE76" s="246"/>
    </row>
    <row r="77" spans="1:31" s="11" customFormat="1" ht="14.45" customHeight="1">
      <c r="A77" s="246"/>
      <c r="B77" s="37"/>
      <c r="C77" s="38"/>
      <c r="D77" s="38"/>
      <c r="E77" s="38"/>
      <c r="F77" s="38"/>
      <c r="G77" s="38"/>
      <c r="H77" s="38"/>
      <c r="I77" s="38"/>
      <c r="J77" s="38"/>
      <c r="K77" s="38"/>
      <c r="L77" s="10"/>
      <c r="S77" s="246"/>
      <c r="T77" s="246"/>
      <c r="U77" s="246"/>
      <c r="V77" s="246"/>
      <c r="W77" s="246"/>
      <c r="X77" s="246"/>
      <c r="Y77" s="246"/>
      <c r="Z77" s="246"/>
      <c r="AA77" s="246"/>
      <c r="AB77" s="246"/>
      <c r="AC77" s="246"/>
      <c r="AD77" s="246"/>
      <c r="AE77" s="246"/>
    </row>
    <row r="81" spans="1:47" s="11" customFormat="1" ht="6.95" customHeight="1">
      <c r="A81" s="246"/>
      <c r="B81" s="39"/>
      <c r="C81" s="40"/>
      <c r="D81" s="40"/>
      <c r="E81" s="40"/>
      <c r="F81" s="40"/>
      <c r="G81" s="40"/>
      <c r="H81" s="40"/>
      <c r="I81" s="40"/>
      <c r="J81" s="40"/>
      <c r="K81" s="40"/>
      <c r="L81" s="10"/>
      <c r="S81" s="246"/>
      <c r="T81" s="246"/>
      <c r="U81" s="246"/>
      <c r="V81" s="246"/>
      <c r="W81" s="246"/>
      <c r="X81" s="246"/>
      <c r="Y81" s="246"/>
      <c r="Z81" s="246"/>
      <c r="AA81" s="246"/>
      <c r="AB81" s="246"/>
      <c r="AC81" s="246"/>
      <c r="AD81" s="246"/>
      <c r="AE81" s="246"/>
    </row>
    <row r="82" spans="1:47" s="11" customFormat="1" ht="24.95" customHeight="1">
      <c r="A82" s="246"/>
      <c r="B82" s="9"/>
      <c r="C82" s="7" t="s">
        <v>100</v>
      </c>
      <c r="D82" s="246"/>
      <c r="E82" s="246"/>
      <c r="F82" s="246"/>
      <c r="G82" s="246"/>
      <c r="H82" s="246"/>
      <c r="I82" s="246"/>
      <c r="J82" s="246"/>
      <c r="K82" s="246"/>
      <c r="L82" s="10"/>
      <c r="S82" s="246"/>
      <c r="T82" s="246"/>
      <c r="U82" s="246"/>
      <c r="V82" s="246"/>
      <c r="W82" s="246"/>
      <c r="X82" s="246"/>
      <c r="Y82" s="246"/>
      <c r="Z82" s="246"/>
      <c r="AA82" s="246"/>
      <c r="AB82" s="246"/>
      <c r="AC82" s="246"/>
      <c r="AD82" s="246"/>
      <c r="AE82" s="246"/>
    </row>
    <row r="83" spans="1:47" s="11" customFormat="1" ht="6.95" customHeight="1">
      <c r="A83" s="246"/>
      <c r="B83" s="9"/>
      <c r="C83" s="246"/>
      <c r="D83" s="246"/>
      <c r="E83" s="246"/>
      <c r="F83" s="246"/>
      <c r="G83" s="246"/>
      <c r="H83" s="246"/>
      <c r="I83" s="246"/>
      <c r="J83" s="246"/>
      <c r="K83" s="246"/>
      <c r="L83" s="10"/>
      <c r="S83" s="246"/>
      <c r="T83" s="246"/>
      <c r="U83" s="246"/>
      <c r="V83" s="246"/>
      <c r="W83" s="246"/>
      <c r="X83" s="246"/>
      <c r="Y83" s="246"/>
      <c r="Z83" s="246"/>
      <c r="AA83" s="246"/>
      <c r="AB83" s="246"/>
      <c r="AC83" s="246"/>
      <c r="AD83" s="246"/>
      <c r="AE83" s="246"/>
    </row>
    <row r="84" spans="1:47" s="11" customFormat="1" ht="12" customHeight="1">
      <c r="A84" s="246"/>
      <c r="B84" s="9"/>
      <c r="C84" s="247" t="s">
        <v>14</v>
      </c>
      <c r="D84" s="246"/>
      <c r="E84" s="246"/>
      <c r="F84" s="246"/>
      <c r="G84" s="246"/>
      <c r="H84" s="246"/>
      <c r="I84" s="246"/>
      <c r="J84" s="246"/>
      <c r="K84" s="246"/>
      <c r="L84" s="10"/>
      <c r="S84" s="246"/>
      <c r="T84" s="246"/>
      <c r="U84" s="246"/>
      <c r="V84" s="246"/>
      <c r="W84" s="246"/>
      <c r="X84" s="246"/>
      <c r="Y84" s="246"/>
      <c r="Z84" s="246"/>
      <c r="AA84" s="246"/>
      <c r="AB84" s="246"/>
      <c r="AC84" s="246"/>
      <c r="AD84" s="246"/>
      <c r="AE84" s="246"/>
    </row>
    <row r="85" spans="1:47" s="11" customFormat="1" ht="16.5" customHeight="1">
      <c r="A85" s="246"/>
      <c r="B85" s="9"/>
      <c r="C85" s="246"/>
      <c r="D85" s="246"/>
      <c r="E85" s="285" t="str">
        <f>E7</f>
        <v>ZŠ Hanspaulka - rekonstrukce tělocvičny</v>
      </c>
      <c r="F85" s="286"/>
      <c r="G85" s="286"/>
      <c r="H85" s="286"/>
      <c r="I85" s="246"/>
      <c r="J85" s="246"/>
      <c r="K85" s="246"/>
      <c r="L85" s="10"/>
      <c r="S85" s="246"/>
      <c r="T85" s="246"/>
      <c r="U85" s="246"/>
      <c r="V85" s="246"/>
      <c r="W85" s="246"/>
      <c r="X85" s="246"/>
      <c r="Y85" s="246"/>
      <c r="Z85" s="246"/>
      <c r="AA85" s="246"/>
      <c r="AB85" s="246"/>
      <c r="AC85" s="246"/>
      <c r="AD85" s="246"/>
      <c r="AE85" s="246"/>
    </row>
    <row r="86" spans="1:47" s="11" customFormat="1" ht="12" customHeight="1">
      <c r="A86" s="246"/>
      <c r="B86" s="9"/>
      <c r="C86" s="247" t="s">
        <v>98</v>
      </c>
      <c r="D86" s="246"/>
      <c r="E86" s="246"/>
      <c r="F86" s="246"/>
      <c r="G86" s="246"/>
      <c r="H86" s="246"/>
      <c r="I86" s="246"/>
      <c r="J86" s="246"/>
      <c r="K86" s="246"/>
      <c r="L86" s="10"/>
      <c r="S86" s="246"/>
      <c r="T86" s="246"/>
      <c r="U86" s="246"/>
      <c r="V86" s="246"/>
      <c r="W86" s="246"/>
      <c r="X86" s="246"/>
      <c r="Y86" s="246"/>
      <c r="Z86" s="246"/>
      <c r="AA86" s="246"/>
      <c r="AB86" s="246"/>
      <c r="AC86" s="246"/>
      <c r="AD86" s="246"/>
      <c r="AE86" s="246"/>
    </row>
    <row r="87" spans="1:47" s="11" customFormat="1" ht="16.5" customHeight="1">
      <c r="A87" s="246"/>
      <c r="B87" s="9"/>
      <c r="C87" s="246"/>
      <c r="D87" s="246"/>
      <c r="E87" s="275" t="str">
        <f>E9</f>
        <v>01 - Stavební část</v>
      </c>
      <c r="F87" s="284"/>
      <c r="G87" s="284"/>
      <c r="H87" s="284"/>
      <c r="I87" s="246"/>
      <c r="J87" s="246"/>
      <c r="K87" s="246"/>
      <c r="L87" s="10"/>
      <c r="S87" s="246"/>
      <c r="T87" s="246"/>
      <c r="U87" s="246"/>
      <c r="V87" s="246"/>
      <c r="W87" s="246"/>
      <c r="X87" s="246"/>
      <c r="Y87" s="246"/>
      <c r="Z87" s="246"/>
      <c r="AA87" s="246"/>
      <c r="AB87" s="246"/>
      <c r="AC87" s="246"/>
      <c r="AD87" s="246"/>
      <c r="AE87" s="246"/>
    </row>
    <row r="88" spans="1:47" s="11" customFormat="1" ht="6.95" customHeight="1">
      <c r="A88" s="246"/>
      <c r="B88" s="9"/>
      <c r="C88" s="246"/>
      <c r="D88" s="246"/>
      <c r="E88" s="246"/>
      <c r="F88" s="246"/>
      <c r="G88" s="246"/>
      <c r="H88" s="246"/>
      <c r="I88" s="246"/>
      <c r="J88" s="246"/>
      <c r="K88" s="246"/>
      <c r="L88" s="10"/>
      <c r="S88" s="246"/>
      <c r="T88" s="246"/>
      <c r="U88" s="246"/>
      <c r="V88" s="246"/>
      <c r="W88" s="246"/>
      <c r="X88" s="246"/>
      <c r="Y88" s="246"/>
      <c r="Z88" s="246"/>
      <c r="AA88" s="246"/>
      <c r="AB88" s="246"/>
      <c r="AC88" s="246"/>
      <c r="AD88" s="246"/>
      <c r="AE88" s="246"/>
    </row>
    <row r="89" spans="1:47" s="11" customFormat="1" ht="12" customHeight="1">
      <c r="A89" s="246"/>
      <c r="B89" s="9"/>
      <c r="C89" s="247" t="s">
        <v>18</v>
      </c>
      <c r="D89" s="246"/>
      <c r="E89" s="246"/>
      <c r="F89" s="241" t="str">
        <f>F12</f>
        <v>Sušická č.p. 1000, 169 00 Praha 6</v>
      </c>
      <c r="G89" s="246"/>
      <c r="H89" s="246"/>
      <c r="I89" s="247" t="s">
        <v>20</v>
      </c>
      <c r="J89" s="239" t="str">
        <f>IF(J12="","",J12)</f>
        <v>25. 3. 2025</v>
      </c>
      <c r="K89" s="246"/>
      <c r="L89" s="10"/>
      <c r="S89" s="246"/>
      <c r="T89" s="246"/>
      <c r="U89" s="246"/>
      <c r="V89" s="246"/>
      <c r="W89" s="246"/>
      <c r="X89" s="246"/>
      <c r="Y89" s="246"/>
      <c r="Z89" s="246"/>
      <c r="AA89" s="246"/>
      <c r="AB89" s="246"/>
      <c r="AC89" s="246"/>
      <c r="AD89" s="246"/>
      <c r="AE89" s="246"/>
    </row>
    <row r="90" spans="1:47" s="11" customFormat="1" ht="6.95" customHeight="1">
      <c r="A90" s="246"/>
      <c r="B90" s="9"/>
      <c r="C90" s="246"/>
      <c r="D90" s="246"/>
      <c r="E90" s="246"/>
      <c r="F90" s="246"/>
      <c r="G90" s="246"/>
      <c r="H90" s="246"/>
      <c r="I90" s="246"/>
      <c r="J90" s="246"/>
      <c r="K90" s="246"/>
      <c r="L90" s="10"/>
      <c r="S90" s="246"/>
      <c r="T90" s="246"/>
      <c r="U90" s="246"/>
      <c r="V90" s="246"/>
      <c r="W90" s="246"/>
      <c r="X90" s="246"/>
      <c r="Y90" s="246"/>
      <c r="Z90" s="246"/>
      <c r="AA90" s="246"/>
      <c r="AB90" s="246"/>
      <c r="AC90" s="246"/>
      <c r="AD90" s="246"/>
      <c r="AE90" s="246"/>
    </row>
    <row r="91" spans="1:47" s="11" customFormat="1" ht="40.15" customHeight="1">
      <c r="A91" s="246"/>
      <c r="B91" s="9"/>
      <c r="C91" s="247" t="s">
        <v>22</v>
      </c>
      <c r="D91" s="246"/>
      <c r="E91" s="246"/>
      <c r="F91" s="241" t="str">
        <f>E15</f>
        <v>MČ PRAHA 6, Čs armády 601/23, 16052 Praha 6</v>
      </c>
      <c r="G91" s="246"/>
      <c r="H91" s="246"/>
      <c r="I91" s="247" t="s">
        <v>30</v>
      </c>
      <c r="J91" s="243" t="str">
        <f>E21</f>
        <v>A6 atelier s.r.o., Patočkova 978/20, 16900 Praha 6</v>
      </c>
      <c r="K91" s="246"/>
      <c r="L91" s="10"/>
      <c r="S91" s="246"/>
      <c r="T91" s="246"/>
      <c r="U91" s="246"/>
      <c r="V91" s="246"/>
      <c r="W91" s="246"/>
      <c r="X91" s="246"/>
      <c r="Y91" s="246"/>
      <c r="Z91" s="246"/>
      <c r="AA91" s="246"/>
      <c r="AB91" s="246"/>
      <c r="AC91" s="246"/>
      <c r="AD91" s="246"/>
      <c r="AE91" s="246"/>
    </row>
    <row r="92" spans="1:47" s="11" customFormat="1" ht="15.2" customHeight="1">
      <c r="A92" s="246"/>
      <c r="B92" s="9"/>
      <c r="C92" s="247" t="s">
        <v>28</v>
      </c>
      <c r="D92" s="246"/>
      <c r="E92" s="246"/>
      <c r="F92" s="241" t="str">
        <f>IF(E18="","",E18)</f>
        <v xml:space="preserve"> </v>
      </c>
      <c r="G92" s="246"/>
      <c r="H92" s="246"/>
      <c r="I92" s="247" t="s">
        <v>35</v>
      </c>
      <c r="J92" s="243" t="str">
        <f>E24</f>
        <v xml:space="preserve"> </v>
      </c>
      <c r="K92" s="246"/>
      <c r="L92" s="10"/>
      <c r="S92" s="246"/>
      <c r="T92" s="246"/>
      <c r="U92" s="246"/>
      <c r="V92" s="246"/>
      <c r="W92" s="246"/>
      <c r="X92" s="246"/>
      <c r="Y92" s="246"/>
      <c r="Z92" s="246"/>
      <c r="AA92" s="246"/>
      <c r="AB92" s="246"/>
      <c r="AC92" s="246"/>
      <c r="AD92" s="246"/>
      <c r="AE92" s="246"/>
    </row>
    <row r="93" spans="1:47" s="11" customFormat="1" ht="10.35" customHeight="1">
      <c r="A93" s="246"/>
      <c r="B93" s="9"/>
      <c r="C93" s="246"/>
      <c r="D93" s="246"/>
      <c r="E93" s="246"/>
      <c r="F93" s="246"/>
      <c r="G93" s="246"/>
      <c r="H93" s="246"/>
      <c r="I93" s="246"/>
      <c r="J93" s="246"/>
      <c r="K93" s="246"/>
      <c r="L93" s="10"/>
      <c r="S93" s="246"/>
      <c r="T93" s="246"/>
      <c r="U93" s="246"/>
      <c r="V93" s="246"/>
      <c r="W93" s="246"/>
      <c r="X93" s="246"/>
      <c r="Y93" s="246"/>
      <c r="Z93" s="246"/>
      <c r="AA93" s="246"/>
      <c r="AB93" s="246"/>
      <c r="AC93" s="246"/>
      <c r="AD93" s="246"/>
      <c r="AE93" s="246"/>
    </row>
    <row r="94" spans="1:47" s="11" customFormat="1" ht="29.25" customHeight="1">
      <c r="A94" s="246"/>
      <c r="B94" s="9"/>
      <c r="C94" s="41" t="s">
        <v>101</v>
      </c>
      <c r="D94" s="23"/>
      <c r="E94" s="23"/>
      <c r="F94" s="23"/>
      <c r="G94" s="23"/>
      <c r="H94" s="23"/>
      <c r="I94" s="23"/>
      <c r="J94" s="42" t="s">
        <v>102</v>
      </c>
      <c r="K94" s="23"/>
      <c r="L94" s="10"/>
      <c r="S94" s="246"/>
      <c r="T94" s="246"/>
      <c r="U94" s="246"/>
      <c r="V94" s="246"/>
      <c r="W94" s="246"/>
      <c r="X94" s="246"/>
      <c r="Y94" s="246"/>
      <c r="Z94" s="246"/>
      <c r="AA94" s="246"/>
      <c r="AB94" s="246"/>
      <c r="AC94" s="246"/>
      <c r="AD94" s="246"/>
      <c r="AE94" s="246"/>
    </row>
    <row r="95" spans="1:47" s="11" customFormat="1" ht="10.35" customHeight="1">
      <c r="A95" s="246"/>
      <c r="B95" s="9"/>
      <c r="C95" s="246"/>
      <c r="D95" s="246"/>
      <c r="E95" s="246"/>
      <c r="F95" s="246"/>
      <c r="G95" s="246"/>
      <c r="H95" s="246"/>
      <c r="I95" s="246"/>
      <c r="J95" s="246"/>
      <c r="K95" s="246"/>
      <c r="L95" s="10"/>
      <c r="S95" s="246"/>
      <c r="T95" s="246"/>
      <c r="U95" s="246"/>
      <c r="V95" s="246"/>
      <c r="W95" s="246"/>
      <c r="X95" s="246"/>
      <c r="Y95" s="246"/>
      <c r="Z95" s="246"/>
      <c r="AA95" s="246"/>
      <c r="AB95" s="246"/>
      <c r="AC95" s="246"/>
      <c r="AD95" s="246"/>
      <c r="AE95" s="246"/>
    </row>
    <row r="96" spans="1:47" s="11" customFormat="1" ht="22.9" customHeight="1">
      <c r="A96" s="246"/>
      <c r="B96" s="9"/>
      <c r="C96" s="43" t="s">
        <v>103</v>
      </c>
      <c r="D96" s="246"/>
      <c r="E96" s="246"/>
      <c r="F96" s="246"/>
      <c r="G96" s="246"/>
      <c r="H96" s="246"/>
      <c r="I96" s="246"/>
      <c r="J96" s="240">
        <f>J136</f>
        <v>0</v>
      </c>
      <c r="K96" s="246"/>
      <c r="L96" s="10"/>
      <c r="S96" s="246"/>
      <c r="T96" s="246"/>
      <c r="U96" s="246"/>
      <c r="V96" s="246"/>
      <c r="W96" s="246"/>
      <c r="X96" s="246"/>
      <c r="Y96" s="246"/>
      <c r="Z96" s="246"/>
      <c r="AA96" s="246"/>
      <c r="AB96" s="246"/>
      <c r="AC96" s="246"/>
      <c r="AD96" s="246"/>
      <c r="AE96" s="246"/>
      <c r="AU96" s="3" t="s">
        <v>104</v>
      </c>
    </row>
    <row r="97" spans="2:12" s="44" customFormat="1" ht="24.95" customHeight="1">
      <c r="B97" s="45"/>
      <c r="D97" s="46" t="s">
        <v>177</v>
      </c>
      <c r="E97" s="47"/>
      <c r="F97" s="47"/>
      <c r="G97" s="47"/>
      <c r="H97" s="47"/>
      <c r="I97" s="47"/>
      <c r="J97" s="48">
        <f>J137</f>
        <v>0</v>
      </c>
      <c r="L97" s="45"/>
    </row>
    <row r="98" spans="2:12" s="49" customFormat="1" ht="19.899999999999999" customHeight="1">
      <c r="B98" s="50"/>
      <c r="D98" s="51" t="s">
        <v>178</v>
      </c>
      <c r="E98" s="52"/>
      <c r="F98" s="52"/>
      <c r="G98" s="52"/>
      <c r="H98" s="52"/>
      <c r="I98" s="52"/>
      <c r="J98" s="53">
        <f>J138</f>
        <v>0</v>
      </c>
      <c r="L98" s="50"/>
    </row>
    <row r="99" spans="2:12" s="49" customFormat="1" ht="19.899999999999999" customHeight="1">
      <c r="B99" s="50"/>
      <c r="D99" s="51" t="s">
        <v>179</v>
      </c>
      <c r="E99" s="52"/>
      <c r="F99" s="52"/>
      <c r="G99" s="52"/>
      <c r="H99" s="52"/>
      <c r="I99" s="52"/>
      <c r="J99" s="53">
        <f>J167</f>
        <v>0</v>
      </c>
      <c r="L99" s="50"/>
    </row>
    <row r="100" spans="2:12" s="49" customFormat="1" ht="19.899999999999999" customHeight="1">
      <c r="B100" s="50"/>
      <c r="D100" s="51" t="s">
        <v>180</v>
      </c>
      <c r="E100" s="52"/>
      <c r="F100" s="52"/>
      <c r="G100" s="52"/>
      <c r="H100" s="52"/>
      <c r="I100" s="52"/>
      <c r="J100" s="53">
        <f>J183</f>
        <v>0</v>
      </c>
      <c r="L100" s="50"/>
    </row>
    <row r="101" spans="2:12" s="49" customFormat="1" ht="19.899999999999999" customHeight="1">
      <c r="B101" s="50"/>
      <c r="D101" s="51" t="s">
        <v>181</v>
      </c>
      <c r="E101" s="52"/>
      <c r="F101" s="52"/>
      <c r="G101" s="52"/>
      <c r="H101" s="52"/>
      <c r="I101" s="52"/>
      <c r="J101" s="53">
        <f>J188</f>
        <v>0</v>
      </c>
      <c r="L101" s="50"/>
    </row>
    <row r="102" spans="2:12" s="49" customFormat="1" ht="19.899999999999999" customHeight="1">
      <c r="B102" s="50"/>
      <c r="D102" s="51" t="s">
        <v>182</v>
      </c>
      <c r="E102" s="52"/>
      <c r="F102" s="52"/>
      <c r="G102" s="52"/>
      <c r="H102" s="52"/>
      <c r="I102" s="52"/>
      <c r="J102" s="53">
        <f>J243</f>
        <v>0</v>
      </c>
      <c r="L102" s="50"/>
    </row>
    <row r="103" spans="2:12" s="49" customFormat="1" ht="19.899999999999999" customHeight="1">
      <c r="B103" s="50"/>
      <c r="D103" s="51" t="s">
        <v>183</v>
      </c>
      <c r="E103" s="52"/>
      <c r="F103" s="52"/>
      <c r="G103" s="52"/>
      <c r="H103" s="52"/>
      <c r="I103" s="52"/>
      <c r="J103" s="53">
        <f>J300</f>
        <v>0</v>
      </c>
      <c r="L103" s="50"/>
    </row>
    <row r="104" spans="2:12" s="49" customFormat="1" ht="19.899999999999999" customHeight="1">
      <c r="B104" s="50"/>
      <c r="D104" s="51" t="s">
        <v>184</v>
      </c>
      <c r="E104" s="52"/>
      <c r="F104" s="52"/>
      <c r="G104" s="52"/>
      <c r="H104" s="52"/>
      <c r="I104" s="52"/>
      <c r="J104" s="53">
        <f>J315</f>
        <v>0</v>
      </c>
      <c r="L104" s="50"/>
    </row>
    <row r="105" spans="2:12" s="44" customFormat="1" ht="24.95" customHeight="1">
      <c r="B105" s="45"/>
      <c r="D105" s="46" t="s">
        <v>185</v>
      </c>
      <c r="E105" s="47"/>
      <c r="F105" s="47"/>
      <c r="G105" s="47"/>
      <c r="H105" s="47"/>
      <c r="I105" s="47"/>
      <c r="J105" s="48">
        <f>J317</f>
        <v>0</v>
      </c>
      <c r="L105" s="45"/>
    </row>
    <row r="106" spans="2:12" s="49" customFormat="1" ht="19.899999999999999" customHeight="1">
      <c r="B106" s="50"/>
      <c r="D106" s="51" t="s">
        <v>186</v>
      </c>
      <c r="E106" s="52"/>
      <c r="F106" s="52"/>
      <c r="G106" s="52"/>
      <c r="H106" s="52"/>
      <c r="I106" s="52"/>
      <c r="J106" s="53">
        <f>J318</f>
        <v>0</v>
      </c>
      <c r="L106" s="50"/>
    </row>
    <row r="107" spans="2:12" s="49" customFormat="1" ht="19.899999999999999" customHeight="1">
      <c r="B107" s="50"/>
      <c r="D107" s="51" t="s">
        <v>187</v>
      </c>
      <c r="E107" s="52"/>
      <c r="F107" s="52"/>
      <c r="G107" s="52"/>
      <c r="H107" s="52"/>
      <c r="I107" s="52"/>
      <c r="J107" s="53">
        <f>J338</f>
        <v>0</v>
      </c>
      <c r="L107" s="50"/>
    </row>
    <row r="108" spans="2:12" s="49" customFormat="1" ht="19.899999999999999" customHeight="1">
      <c r="B108" s="50"/>
      <c r="D108" s="51" t="s">
        <v>188</v>
      </c>
      <c r="E108" s="52"/>
      <c r="F108" s="52"/>
      <c r="G108" s="52"/>
      <c r="H108" s="52"/>
      <c r="I108" s="52"/>
      <c r="J108" s="53">
        <f>J345</f>
        <v>0</v>
      </c>
      <c r="L108" s="50"/>
    </row>
    <row r="109" spans="2:12" s="49" customFormat="1" ht="19.899999999999999" customHeight="1">
      <c r="B109" s="50"/>
      <c r="D109" s="51" t="s">
        <v>189</v>
      </c>
      <c r="E109" s="52"/>
      <c r="F109" s="52"/>
      <c r="G109" s="52"/>
      <c r="H109" s="52"/>
      <c r="I109" s="52"/>
      <c r="J109" s="53">
        <f>J369</f>
        <v>0</v>
      </c>
      <c r="L109" s="50"/>
    </row>
    <row r="110" spans="2:12" s="49" customFormat="1" ht="19.899999999999999" customHeight="1">
      <c r="B110" s="50"/>
      <c r="D110" s="51" t="s">
        <v>190</v>
      </c>
      <c r="E110" s="52"/>
      <c r="F110" s="52"/>
      <c r="G110" s="52"/>
      <c r="H110" s="52"/>
      <c r="I110" s="52"/>
      <c r="J110" s="53">
        <f>J383</f>
        <v>0</v>
      </c>
      <c r="L110" s="50"/>
    </row>
    <row r="111" spans="2:12" s="49" customFormat="1" ht="19.899999999999999" customHeight="1">
      <c r="B111" s="50"/>
      <c r="D111" s="51" t="s">
        <v>191</v>
      </c>
      <c r="E111" s="52"/>
      <c r="F111" s="52"/>
      <c r="G111" s="52"/>
      <c r="H111" s="52"/>
      <c r="I111" s="52"/>
      <c r="J111" s="53">
        <f>J390</f>
        <v>0</v>
      </c>
      <c r="L111" s="50"/>
    </row>
    <row r="112" spans="2:12" s="49" customFormat="1" ht="19.899999999999999" customHeight="1">
      <c r="B112" s="50"/>
      <c r="D112" s="51" t="s">
        <v>192</v>
      </c>
      <c r="E112" s="52"/>
      <c r="F112" s="52"/>
      <c r="G112" s="52"/>
      <c r="H112" s="52"/>
      <c r="I112" s="52"/>
      <c r="J112" s="53">
        <f>J427</f>
        <v>0</v>
      </c>
      <c r="L112" s="50"/>
    </row>
    <row r="113" spans="1:31" s="49" customFormat="1" ht="19.899999999999999" customHeight="1">
      <c r="B113" s="50"/>
      <c r="D113" s="51" t="s">
        <v>193</v>
      </c>
      <c r="E113" s="52"/>
      <c r="F113" s="52"/>
      <c r="G113" s="52"/>
      <c r="H113" s="52"/>
      <c r="I113" s="52"/>
      <c r="J113" s="53">
        <f>J510</f>
        <v>0</v>
      </c>
      <c r="L113" s="50"/>
    </row>
    <row r="114" spans="1:31" s="49" customFormat="1" ht="19.899999999999999" customHeight="1">
      <c r="B114" s="50"/>
      <c r="D114" s="51" t="s">
        <v>194</v>
      </c>
      <c r="E114" s="52"/>
      <c r="F114" s="52"/>
      <c r="G114" s="52"/>
      <c r="H114" s="52"/>
      <c r="I114" s="52"/>
      <c r="J114" s="53">
        <f>J539</f>
        <v>0</v>
      </c>
      <c r="L114" s="50"/>
    </row>
    <row r="115" spans="1:31" s="49" customFormat="1" ht="19.899999999999999" customHeight="1">
      <c r="B115" s="50"/>
      <c r="D115" s="51" t="s">
        <v>195</v>
      </c>
      <c r="E115" s="52"/>
      <c r="F115" s="52"/>
      <c r="G115" s="52"/>
      <c r="H115" s="52"/>
      <c r="I115" s="52"/>
      <c r="J115" s="53">
        <f>J631</f>
        <v>0</v>
      </c>
      <c r="L115" s="50"/>
    </row>
    <row r="116" spans="1:31" s="49" customFormat="1" ht="19.899999999999999" customHeight="1">
      <c r="B116" s="50"/>
      <c r="D116" s="51" t="s">
        <v>196</v>
      </c>
      <c r="E116" s="52"/>
      <c r="F116" s="52"/>
      <c r="G116" s="52"/>
      <c r="H116" s="52"/>
      <c r="I116" s="52"/>
      <c r="J116" s="53">
        <f>J639</f>
        <v>0</v>
      </c>
      <c r="L116" s="50"/>
    </row>
    <row r="117" spans="1:31" s="11" customFormat="1" ht="21.75" customHeight="1">
      <c r="A117" s="246"/>
      <c r="B117" s="9"/>
      <c r="C117" s="246"/>
      <c r="D117" s="246"/>
      <c r="E117" s="246"/>
      <c r="F117" s="246"/>
      <c r="G117" s="246"/>
      <c r="H117" s="246"/>
      <c r="I117" s="246"/>
      <c r="J117" s="246"/>
      <c r="K117" s="246"/>
      <c r="L117" s="10"/>
      <c r="S117" s="246"/>
      <c r="T117" s="246"/>
      <c r="U117" s="246"/>
      <c r="V117" s="246"/>
      <c r="W117" s="246"/>
      <c r="X117" s="246"/>
      <c r="Y117" s="246"/>
      <c r="Z117" s="246"/>
      <c r="AA117" s="246"/>
      <c r="AB117" s="246"/>
      <c r="AC117" s="246"/>
      <c r="AD117" s="246"/>
      <c r="AE117" s="246"/>
    </row>
    <row r="118" spans="1:31" s="11" customFormat="1" ht="6.95" customHeight="1">
      <c r="A118" s="246"/>
      <c r="B118" s="37"/>
      <c r="C118" s="38"/>
      <c r="D118" s="38"/>
      <c r="E118" s="38"/>
      <c r="F118" s="38"/>
      <c r="G118" s="38"/>
      <c r="H118" s="38"/>
      <c r="I118" s="38"/>
      <c r="J118" s="38"/>
      <c r="K118" s="38"/>
      <c r="L118" s="10"/>
      <c r="S118" s="246"/>
      <c r="T118" s="246"/>
      <c r="U118" s="246"/>
      <c r="V118" s="246"/>
      <c r="W118" s="246"/>
      <c r="X118" s="246"/>
      <c r="Y118" s="246"/>
      <c r="Z118" s="246"/>
      <c r="AA118" s="246"/>
      <c r="AB118" s="246"/>
      <c r="AC118" s="246"/>
      <c r="AD118" s="246"/>
      <c r="AE118" s="246"/>
    </row>
    <row r="122" spans="1:31" s="11" customFormat="1" ht="6.95" customHeight="1">
      <c r="A122" s="246"/>
      <c r="B122" s="39"/>
      <c r="C122" s="40"/>
      <c r="D122" s="40"/>
      <c r="E122" s="40"/>
      <c r="F122" s="40"/>
      <c r="G122" s="40"/>
      <c r="H122" s="40"/>
      <c r="I122" s="40"/>
      <c r="J122" s="40"/>
      <c r="K122" s="40"/>
      <c r="L122" s="10"/>
      <c r="S122" s="246"/>
      <c r="T122" s="246"/>
      <c r="U122" s="246"/>
      <c r="V122" s="246"/>
      <c r="W122" s="246"/>
      <c r="X122" s="246"/>
      <c r="Y122" s="246"/>
      <c r="Z122" s="246"/>
      <c r="AA122" s="246"/>
      <c r="AB122" s="246"/>
      <c r="AC122" s="246"/>
      <c r="AD122" s="246"/>
      <c r="AE122" s="246"/>
    </row>
    <row r="123" spans="1:31" s="11" customFormat="1" ht="24.95" customHeight="1">
      <c r="A123" s="246"/>
      <c r="B123" s="9"/>
      <c r="C123" s="7" t="s">
        <v>111</v>
      </c>
      <c r="D123" s="246"/>
      <c r="E123" s="246"/>
      <c r="F123" s="246"/>
      <c r="G123" s="246"/>
      <c r="H123" s="246"/>
      <c r="I123" s="246"/>
      <c r="J123" s="246"/>
      <c r="K123" s="246"/>
      <c r="L123" s="10"/>
      <c r="S123" s="246"/>
      <c r="T123" s="246"/>
      <c r="U123" s="246"/>
      <c r="V123" s="246"/>
      <c r="W123" s="246"/>
      <c r="X123" s="246"/>
      <c r="Y123" s="246"/>
      <c r="Z123" s="246"/>
      <c r="AA123" s="246"/>
      <c r="AB123" s="246"/>
      <c r="AC123" s="246"/>
      <c r="AD123" s="246"/>
      <c r="AE123" s="246"/>
    </row>
    <row r="124" spans="1:31" s="11" customFormat="1" ht="6.95" customHeight="1">
      <c r="A124" s="246"/>
      <c r="B124" s="9"/>
      <c r="C124" s="246"/>
      <c r="D124" s="246"/>
      <c r="E124" s="246"/>
      <c r="F124" s="246"/>
      <c r="G124" s="246"/>
      <c r="H124" s="246"/>
      <c r="I124" s="246"/>
      <c r="J124" s="246"/>
      <c r="K124" s="246"/>
      <c r="L124" s="10"/>
      <c r="S124" s="246"/>
      <c r="T124" s="246"/>
      <c r="U124" s="246"/>
      <c r="V124" s="246"/>
      <c r="W124" s="246"/>
      <c r="X124" s="246"/>
      <c r="Y124" s="246"/>
      <c r="Z124" s="246"/>
      <c r="AA124" s="246"/>
      <c r="AB124" s="246"/>
      <c r="AC124" s="246"/>
      <c r="AD124" s="246"/>
      <c r="AE124" s="246"/>
    </row>
    <row r="125" spans="1:31" s="11" customFormat="1" ht="12" customHeight="1">
      <c r="A125" s="246"/>
      <c r="B125" s="9"/>
      <c r="C125" s="247" t="s">
        <v>14</v>
      </c>
      <c r="D125" s="246"/>
      <c r="E125" s="246"/>
      <c r="F125" s="246"/>
      <c r="G125" s="246"/>
      <c r="H125" s="246"/>
      <c r="I125" s="246"/>
      <c r="J125" s="246"/>
      <c r="K125" s="246"/>
      <c r="L125" s="10"/>
      <c r="S125" s="246"/>
      <c r="T125" s="246"/>
      <c r="U125" s="246"/>
      <c r="V125" s="246"/>
      <c r="W125" s="246"/>
      <c r="X125" s="246"/>
      <c r="Y125" s="246"/>
      <c r="Z125" s="246"/>
      <c r="AA125" s="246"/>
      <c r="AB125" s="246"/>
      <c r="AC125" s="246"/>
      <c r="AD125" s="246"/>
      <c r="AE125" s="246"/>
    </row>
    <row r="126" spans="1:31" s="11" customFormat="1" ht="16.5" customHeight="1">
      <c r="A126" s="246"/>
      <c r="B126" s="9"/>
      <c r="C126" s="246"/>
      <c r="D126" s="246"/>
      <c r="E126" s="285" t="str">
        <f>E7</f>
        <v>ZŠ Hanspaulka - rekonstrukce tělocvičny</v>
      </c>
      <c r="F126" s="286"/>
      <c r="G126" s="286"/>
      <c r="H126" s="286"/>
      <c r="I126" s="246"/>
      <c r="J126" s="246"/>
      <c r="K126" s="246"/>
      <c r="L126" s="10"/>
      <c r="S126" s="246"/>
      <c r="T126" s="246"/>
      <c r="U126" s="246"/>
      <c r="V126" s="246"/>
      <c r="W126" s="246"/>
      <c r="X126" s="246"/>
      <c r="Y126" s="246"/>
      <c r="Z126" s="246"/>
      <c r="AA126" s="246"/>
      <c r="AB126" s="246"/>
      <c r="AC126" s="246"/>
      <c r="AD126" s="246"/>
      <c r="AE126" s="246"/>
    </row>
    <row r="127" spans="1:31" s="11" customFormat="1" ht="12" customHeight="1">
      <c r="A127" s="246"/>
      <c r="B127" s="9"/>
      <c r="C127" s="247" t="s">
        <v>98</v>
      </c>
      <c r="D127" s="246"/>
      <c r="E127" s="246"/>
      <c r="F127" s="246"/>
      <c r="G127" s="246"/>
      <c r="H127" s="246"/>
      <c r="I127" s="246"/>
      <c r="J127" s="246"/>
      <c r="K127" s="246"/>
      <c r="L127" s="10"/>
      <c r="S127" s="246"/>
      <c r="T127" s="246"/>
      <c r="U127" s="246"/>
      <c r="V127" s="246"/>
      <c r="W127" s="246"/>
      <c r="X127" s="246"/>
      <c r="Y127" s="246"/>
      <c r="Z127" s="246"/>
      <c r="AA127" s="246"/>
      <c r="AB127" s="246"/>
      <c r="AC127" s="246"/>
      <c r="AD127" s="246"/>
      <c r="AE127" s="246"/>
    </row>
    <row r="128" spans="1:31" s="11" customFormat="1" ht="16.5" customHeight="1">
      <c r="A128" s="246"/>
      <c r="B128" s="9"/>
      <c r="C128" s="246"/>
      <c r="D128" s="246"/>
      <c r="E128" s="275" t="str">
        <f>E9</f>
        <v>01 - Stavební část</v>
      </c>
      <c r="F128" s="284"/>
      <c r="G128" s="284"/>
      <c r="H128" s="284"/>
      <c r="I128" s="246"/>
      <c r="J128" s="246"/>
      <c r="K128" s="246"/>
      <c r="L128" s="10"/>
      <c r="S128" s="246"/>
      <c r="T128" s="246"/>
      <c r="U128" s="246"/>
      <c r="V128" s="246"/>
      <c r="W128" s="246"/>
      <c r="X128" s="246"/>
      <c r="Y128" s="246"/>
      <c r="Z128" s="246"/>
      <c r="AA128" s="246"/>
      <c r="AB128" s="246"/>
      <c r="AC128" s="246"/>
      <c r="AD128" s="246"/>
      <c r="AE128" s="246"/>
    </row>
    <row r="129" spans="1:65" s="11" customFormat="1" ht="6.95" customHeight="1">
      <c r="A129" s="246"/>
      <c r="B129" s="9"/>
      <c r="C129" s="246"/>
      <c r="D129" s="246"/>
      <c r="E129" s="246"/>
      <c r="F129" s="246"/>
      <c r="G129" s="246"/>
      <c r="H129" s="246"/>
      <c r="I129" s="246"/>
      <c r="J129" s="246"/>
      <c r="K129" s="246"/>
      <c r="L129" s="10"/>
      <c r="S129" s="246"/>
      <c r="T129" s="246"/>
      <c r="U129" s="246"/>
      <c r="V129" s="246"/>
      <c r="W129" s="246"/>
      <c r="X129" s="246"/>
      <c r="Y129" s="246"/>
      <c r="Z129" s="246"/>
      <c r="AA129" s="246"/>
      <c r="AB129" s="246"/>
      <c r="AC129" s="246"/>
      <c r="AD129" s="246"/>
      <c r="AE129" s="246"/>
    </row>
    <row r="130" spans="1:65" s="11" customFormat="1" ht="12" customHeight="1">
      <c r="A130" s="246"/>
      <c r="B130" s="9"/>
      <c r="C130" s="247" t="s">
        <v>18</v>
      </c>
      <c r="D130" s="246"/>
      <c r="E130" s="246"/>
      <c r="F130" s="241" t="str">
        <f>F12</f>
        <v>Sušická č.p. 1000, 169 00 Praha 6</v>
      </c>
      <c r="G130" s="246"/>
      <c r="H130" s="246"/>
      <c r="I130" s="247" t="s">
        <v>20</v>
      </c>
      <c r="J130" s="239" t="str">
        <f>IF(J12="","",J12)</f>
        <v>25. 3. 2025</v>
      </c>
      <c r="K130" s="246"/>
      <c r="L130" s="10"/>
      <c r="S130" s="246"/>
      <c r="T130" s="246"/>
      <c r="U130" s="246"/>
      <c r="V130" s="246"/>
      <c r="W130" s="246"/>
      <c r="X130" s="246"/>
      <c r="Y130" s="246"/>
      <c r="Z130" s="246"/>
      <c r="AA130" s="246"/>
      <c r="AB130" s="246"/>
      <c r="AC130" s="246"/>
      <c r="AD130" s="246"/>
      <c r="AE130" s="246"/>
    </row>
    <row r="131" spans="1:65" s="11" customFormat="1" ht="6.95" customHeight="1">
      <c r="A131" s="246"/>
      <c r="B131" s="9"/>
      <c r="C131" s="246"/>
      <c r="D131" s="246"/>
      <c r="E131" s="246"/>
      <c r="F131" s="246"/>
      <c r="G131" s="246"/>
      <c r="H131" s="246"/>
      <c r="I131" s="246"/>
      <c r="J131" s="246"/>
      <c r="K131" s="246"/>
      <c r="L131" s="10"/>
      <c r="S131" s="246"/>
      <c r="T131" s="246"/>
      <c r="U131" s="246"/>
      <c r="V131" s="246"/>
      <c r="W131" s="246"/>
      <c r="X131" s="246"/>
      <c r="Y131" s="246"/>
      <c r="Z131" s="246"/>
      <c r="AA131" s="246"/>
      <c r="AB131" s="246"/>
      <c r="AC131" s="246"/>
      <c r="AD131" s="246"/>
      <c r="AE131" s="246"/>
    </row>
    <row r="132" spans="1:65" s="11" customFormat="1" ht="40.15" customHeight="1">
      <c r="A132" s="246"/>
      <c r="B132" s="9"/>
      <c r="C132" s="247" t="s">
        <v>22</v>
      </c>
      <c r="D132" s="246"/>
      <c r="E132" s="246"/>
      <c r="F132" s="241" t="str">
        <f>E15</f>
        <v>MČ PRAHA 6, Čs armády 601/23, 16052 Praha 6</v>
      </c>
      <c r="G132" s="246"/>
      <c r="H132" s="246"/>
      <c r="I132" s="247" t="s">
        <v>30</v>
      </c>
      <c r="J132" s="243" t="str">
        <f>E21</f>
        <v>A6 atelier s.r.o., Patočkova 978/20, 16900 Praha 6</v>
      </c>
      <c r="K132" s="246"/>
      <c r="L132" s="10"/>
      <c r="S132" s="246"/>
      <c r="T132" s="246"/>
      <c r="U132" s="246"/>
      <c r="V132" s="246"/>
      <c r="W132" s="246"/>
      <c r="X132" s="246"/>
      <c r="Y132" s="246"/>
      <c r="Z132" s="246"/>
      <c r="AA132" s="246"/>
      <c r="AB132" s="246"/>
      <c r="AC132" s="246"/>
      <c r="AD132" s="246"/>
      <c r="AE132" s="246"/>
    </row>
    <row r="133" spans="1:65" s="11" customFormat="1" ht="15.2" customHeight="1">
      <c r="A133" s="246"/>
      <c r="B133" s="9"/>
      <c r="C133" s="247" t="s">
        <v>28</v>
      </c>
      <c r="D133" s="246"/>
      <c r="E133" s="246"/>
      <c r="F133" s="241" t="str">
        <f>IF(E18="","",E18)</f>
        <v xml:space="preserve"> </v>
      </c>
      <c r="G133" s="246"/>
      <c r="H133" s="246"/>
      <c r="I133" s="247" t="s">
        <v>35</v>
      </c>
      <c r="J133" s="243" t="str">
        <f>E24</f>
        <v xml:space="preserve"> </v>
      </c>
      <c r="K133" s="246"/>
      <c r="L133" s="10"/>
      <c r="S133" s="246"/>
      <c r="T133" s="246"/>
      <c r="U133" s="246"/>
      <c r="V133" s="246"/>
      <c r="W133" s="246"/>
      <c r="X133" s="246"/>
      <c r="Y133" s="246"/>
      <c r="Z133" s="246"/>
      <c r="AA133" s="246"/>
      <c r="AB133" s="246"/>
      <c r="AC133" s="246"/>
      <c r="AD133" s="246"/>
      <c r="AE133" s="246"/>
    </row>
    <row r="134" spans="1:65" s="11" customFormat="1" ht="10.35" customHeight="1">
      <c r="A134" s="246"/>
      <c r="B134" s="9"/>
      <c r="C134" s="246"/>
      <c r="D134" s="246"/>
      <c r="E134" s="246"/>
      <c r="F134" s="246"/>
      <c r="G134" s="246"/>
      <c r="H134" s="246"/>
      <c r="I134" s="246"/>
      <c r="J134" s="246"/>
      <c r="K134" s="246"/>
      <c r="L134" s="10"/>
      <c r="S134" s="246"/>
      <c r="T134" s="246"/>
      <c r="U134" s="246"/>
      <c r="V134" s="246"/>
      <c r="W134" s="246"/>
      <c r="X134" s="246"/>
      <c r="Y134" s="246"/>
      <c r="Z134" s="246"/>
      <c r="AA134" s="246"/>
      <c r="AB134" s="246"/>
      <c r="AC134" s="246"/>
      <c r="AD134" s="246"/>
      <c r="AE134" s="246"/>
    </row>
    <row r="135" spans="1:65" s="64" customFormat="1" ht="29.25" customHeight="1">
      <c r="A135" s="54"/>
      <c r="B135" s="55"/>
      <c r="C135" s="56" t="s">
        <v>112</v>
      </c>
      <c r="D135" s="57" t="s">
        <v>62</v>
      </c>
      <c r="E135" s="57" t="s">
        <v>58</v>
      </c>
      <c r="F135" s="57" t="s">
        <v>59</v>
      </c>
      <c r="G135" s="57" t="s">
        <v>113</v>
      </c>
      <c r="H135" s="57" t="s">
        <v>114</v>
      </c>
      <c r="I135" s="57" t="s">
        <v>115</v>
      </c>
      <c r="J135" s="58" t="s">
        <v>102</v>
      </c>
      <c r="K135" s="59" t="s">
        <v>116</v>
      </c>
      <c r="L135" s="60"/>
      <c r="M135" s="61" t="s">
        <v>1</v>
      </c>
      <c r="N135" s="62" t="s">
        <v>41</v>
      </c>
      <c r="O135" s="62" t="s">
        <v>117</v>
      </c>
      <c r="P135" s="62" t="s">
        <v>118</v>
      </c>
      <c r="Q135" s="62" t="s">
        <v>119</v>
      </c>
      <c r="R135" s="62" t="s">
        <v>120</v>
      </c>
      <c r="S135" s="62" t="s">
        <v>121</v>
      </c>
      <c r="T135" s="63" t="s">
        <v>122</v>
      </c>
      <c r="U135" s="54"/>
      <c r="V135" s="54"/>
      <c r="W135" s="54"/>
      <c r="X135" s="54"/>
      <c r="Y135" s="54"/>
      <c r="Z135" s="54"/>
      <c r="AA135" s="54"/>
      <c r="AB135" s="54"/>
      <c r="AC135" s="54"/>
      <c r="AD135" s="54"/>
      <c r="AE135" s="54"/>
    </row>
    <row r="136" spans="1:65" s="11" customFormat="1" ht="22.9" customHeight="1">
      <c r="A136" s="246"/>
      <c r="B136" s="9"/>
      <c r="C136" s="65" t="s">
        <v>123</v>
      </c>
      <c r="D136" s="246"/>
      <c r="E136" s="246"/>
      <c r="F136" s="246"/>
      <c r="G136" s="246"/>
      <c r="H136" s="246"/>
      <c r="I136" s="246"/>
      <c r="J136" s="66">
        <f>BK136</f>
        <v>0</v>
      </c>
      <c r="K136" s="246"/>
      <c r="L136" s="9"/>
      <c r="M136" s="67"/>
      <c r="N136" s="68"/>
      <c r="O136" s="16"/>
      <c r="P136" s="69">
        <f>P137+P317</f>
        <v>2516.978529</v>
      </c>
      <c r="Q136" s="16"/>
      <c r="R136" s="69">
        <f>R137+R317</f>
        <v>54.030238390000008</v>
      </c>
      <c r="S136" s="16"/>
      <c r="T136" s="70">
        <f>T137+T317</f>
        <v>43.642090639999999</v>
      </c>
      <c r="U136" s="246"/>
      <c r="V136" s="246"/>
      <c r="W136" s="246"/>
      <c r="X136" s="246"/>
      <c r="Y136" s="246"/>
      <c r="Z136" s="246"/>
      <c r="AA136" s="246"/>
      <c r="AB136" s="246"/>
      <c r="AC136" s="246"/>
      <c r="AD136" s="246"/>
      <c r="AE136" s="246"/>
      <c r="AT136" s="3" t="s">
        <v>76</v>
      </c>
      <c r="AU136" s="3" t="s">
        <v>104</v>
      </c>
      <c r="BK136" s="71">
        <f>BK137+BK317</f>
        <v>0</v>
      </c>
    </row>
    <row r="137" spans="1:65" s="72" customFormat="1" ht="25.9" customHeight="1">
      <c r="B137" s="73"/>
      <c r="D137" s="74" t="s">
        <v>76</v>
      </c>
      <c r="E137" s="151" t="s">
        <v>197</v>
      </c>
      <c r="F137" s="151" t="s">
        <v>198</v>
      </c>
      <c r="G137" s="147"/>
      <c r="H137" s="147"/>
      <c r="I137" s="147"/>
      <c r="J137" s="152">
        <f>BK137</f>
        <v>0</v>
      </c>
      <c r="L137" s="73"/>
      <c r="M137" s="75"/>
      <c r="N137" s="76"/>
      <c r="O137" s="76"/>
      <c r="P137" s="77">
        <f>P138+P167+P183+P188+P243+P300+P315</f>
        <v>1508.1943550000001</v>
      </c>
      <c r="Q137" s="76"/>
      <c r="R137" s="77">
        <f>R138+R167+R183+R188+R243+R300+R315</f>
        <v>43.088748540000005</v>
      </c>
      <c r="S137" s="76"/>
      <c r="T137" s="78">
        <f>T138+T167+T183+T188+T243+T300+T315</f>
        <v>38.117953</v>
      </c>
      <c r="AR137" s="74" t="s">
        <v>85</v>
      </c>
      <c r="AT137" s="79" t="s">
        <v>76</v>
      </c>
      <c r="AU137" s="79" t="s">
        <v>77</v>
      </c>
      <c r="AY137" s="74" t="s">
        <v>126</v>
      </c>
      <c r="BK137" s="80">
        <f>BK138+BK167+BK183+BK188+BK243+BK300+BK315</f>
        <v>0</v>
      </c>
    </row>
    <row r="138" spans="1:65" s="72" customFormat="1" ht="22.9" customHeight="1">
      <c r="B138" s="73"/>
      <c r="D138" s="74" t="s">
        <v>76</v>
      </c>
      <c r="E138" s="148" t="s">
        <v>85</v>
      </c>
      <c r="F138" s="148" t="s">
        <v>199</v>
      </c>
      <c r="G138" s="149"/>
      <c r="H138" s="149"/>
      <c r="I138" s="149"/>
      <c r="J138" s="150">
        <f>BK138</f>
        <v>0</v>
      </c>
      <c r="L138" s="73"/>
      <c r="M138" s="75"/>
      <c r="N138" s="76"/>
      <c r="O138" s="76"/>
      <c r="P138" s="77">
        <f>SUM(P139:P166)</f>
        <v>3.1827039999999998</v>
      </c>
      <c r="Q138" s="76"/>
      <c r="R138" s="77">
        <f>SUM(R139:R166)</f>
        <v>0</v>
      </c>
      <c r="S138" s="76"/>
      <c r="T138" s="78">
        <f>SUM(T139:T166)</f>
        <v>0</v>
      </c>
      <c r="AR138" s="74" t="s">
        <v>85</v>
      </c>
      <c r="AT138" s="79" t="s">
        <v>76</v>
      </c>
      <c r="AU138" s="79" t="s">
        <v>85</v>
      </c>
      <c r="AY138" s="74" t="s">
        <v>126</v>
      </c>
      <c r="BK138" s="80">
        <f>SUM(BK139:BK166)</f>
        <v>0</v>
      </c>
    </row>
    <row r="139" spans="1:65" s="11" customFormat="1" ht="24.2" customHeight="1">
      <c r="A139" s="246"/>
      <c r="B139" s="9"/>
      <c r="C139" s="81" t="s">
        <v>85</v>
      </c>
      <c r="D139" s="81" t="s">
        <v>129</v>
      </c>
      <c r="E139" s="82" t="s">
        <v>200</v>
      </c>
      <c r="F139" s="83" t="s">
        <v>201</v>
      </c>
      <c r="G139" s="84" t="s">
        <v>202</v>
      </c>
      <c r="H139" s="85">
        <v>0.7</v>
      </c>
      <c r="I139" s="1">
        <v>0</v>
      </c>
      <c r="J139" s="86">
        <f>ROUND(I139*H139,2)</f>
        <v>0</v>
      </c>
      <c r="K139" s="87"/>
      <c r="L139" s="9"/>
      <c r="M139" s="88" t="s">
        <v>1</v>
      </c>
      <c r="N139" s="89" t="s">
        <v>42</v>
      </c>
      <c r="O139" s="90">
        <v>3.1480000000000001</v>
      </c>
      <c r="P139" s="90">
        <f>O139*H139</f>
        <v>2.2035999999999998</v>
      </c>
      <c r="Q139" s="90">
        <v>0</v>
      </c>
      <c r="R139" s="90">
        <f>Q139*H139</f>
        <v>0</v>
      </c>
      <c r="S139" s="90">
        <v>0</v>
      </c>
      <c r="T139" s="91">
        <f>S139*H139</f>
        <v>0</v>
      </c>
      <c r="U139" s="246"/>
      <c r="V139" s="246"/>
      <c r="W139" s="246"/>
      <c r="X139" s="246"/>
      <c r="Y139" s="246"/>
      <c r="Z139" s="246"/>
      <c r="AA139" s="246"/>
      <c r="AB139" s="246"/>
      <c r="AC139" s="246"/>
      <c r="AD139" s="246"/>
      <c r="AE139" s="246"/>
      <c r="AR139" s="92" t="s">
        <v>144</v>
      </c>
      <c r="AT139" s="92" t="s">
        <v>129</v>
      </c>
      <c r="AU139" s="92" t="s">
        <v>87</v>
      </c>
      <c r="AY139" s="3" t="s">
        <v>126</v>
      </c>
      <c r="BE139" s="93">
        <f>IF(N139="základní",J139,0)</f>
        <v>0</v>
      </c>
      <c r="BF139" s="93">
        <f>IF(N139="snížená",J139,0)</f>
        <v>0</v>
      </c>
      <c r="BG139" s="93">
        <f>IF(N139="zákl. přenesená",J139,0)</f>
        <v>0</v>
      </c>
      <c r="BH139" s="93">
        <f>IF(N139="sníž. přenesená",J139,0)</f>
        <v>0</v>
      </c>
      <c r="BI139" s="93">
        <f>IF(N139="nulová",J139,0)</f>
        <v>0</v>
      </c>
      <c r="BJ139" s="3" t="s">
        <v>85</v>
      </c>
      <c r="BK139" s="93">
        <f>ROUND(I139*H139,2)</f>
        <v>0</v>
      </c>
      <c r="BL139" s="3" t="s">
        <v>144</v>
      </c>
      <c r="BM139" s="92" t="s">
        <v>203</v>
      </c>
    </row>
    <row r="140" spans="1:65" s="106" customFormat="1">
      <c r="B140" s="107"/>
      <c r="D140" s="94" t="s">
        <v>204</v>
      </c>
      <c r="E140" s="108" t="s">
        <v>1</v>
      </c>
      <c r="F140" s="109" t="s">
        <v>205</v>
      </c>
      <c r="H140" s="110">
        <v>0.7</v>
      </c>
      <c r="L140" s="107"/>
      <c r="M140" s="111"/>
      <c r="N140" s="112"/>
      <c r="O140" s="112"/>
      <c r="P140" s="112"/>
      <c r="Q140" s="112"/>
      <c r="R140" s="112"/>
      <c r="S140" s="112"/>
      <c r="T140" s="113"/>
      <c r="AT140" s="108" t="s">
        <v>204</v>
      </c>
      <c r="AU140" s="108" t="s">
        <v>87</v>
      </c>
      <c r="AV140" s="106" t="s">
        <v>87</v>
      </c>
      <c r="AW140" s="106" t="s">
        <v>34</v>
      </c>
      <c r="AX140" s="106" t="s">
        <v>77</v>
      </c>
      <c r="AY140" s="108" t="s">
        <v>126</v>
      </c>
    </row>
    <row r="141" spans="1:65" s="114" customFormat="1">
      <c r="B141" s="115"/>
      <c r="D141" s="94" t="s">
        <v>204</v>
      </c>
      <c r="E141" s="116" t="s">
        <v>1</v>
      </c>
      <c r="F141" s="117" t="s">
        <v>206</v>
      </c>
      <c r="H141" s="118">
        <v>0.7</v>
      </c>
      <c r="L141" s="115"/>
      <c r="M141" s="119"/>
      <c r="N141" s="120"/>
      <c r="O141" s="120"/>
      <c r="P141" s="120"/>
      <c r="Q141" s="120"/>
      <c r="R141" s="120"/>
      <c r="S141" s="120"/>
      <c r="T141" s="121"/>
      <c r="AT141" s="116" t="s">
        <v>204</v>
      </c>
      <c r="AU141" s="116" t="s">
        <v>87</v>
      </c>
      <c r="AV141" s="114" t="s">
        <v>144</v>
      </c>
      <c r="AW141" s="114" t="s">
        <v>34</v>
      </c>
      <c r="AX141" s="114" t="s">
        <v>85</v>
      </c>
      <c r="AY141" s="116" t="s">
        <v>126</v>
      </c>
    </row>
    <row r="142" spans="1:65" s="11" customFormat="1" ht="24.2" customHeight="1">
      <c r="A142" s="246"/>
      <c r="B142" s="9"/>
      <c r="C142" s="81" t="s">
        <v>87</v>
      </c>
      <c r="D142" s="81" t="s">
        <v>129</v>
      </c>
      <c r="E142" s="82" t="s">
        <v>207</v>
      </c>
      <c r="F142" s="83" t="s">
        <v>208</v>
      </c>
      <c r="G142" s="84" t="s">
        <v>202</v>
      </c>
      <c r="H142" s="85">
        <v>0.16800000000000001</v>
      </c>
      <c r="I142" s="1">
        <v>0</v>
      </c>
      <c r="J142" s="86">
        <f>ROUND(I142*H142,2)</f>
        <v>0</v>
      </c>
      <c r="K142" s="87"/>
      <c r="L142" s="9"/>
      <c r="M142" s="88" t="s">
        <v>1</v>
      </c>
      <c r="N142" s="89" t="s">
        <v>42</v>
      </c>
      <c r="O142" s="90">
        <v>0.63200000000000001</v>
      </c>
      <c r="P142" s="90">
        <f>O142*H142</f>
        <v>0.10617600000000001</v>
      </c>
      <c r="Q142" s="90">
        <v>0</v>
      </c>
      <c r="R142" s="90">
        <f>Q142*H142</f>
        <v>0</v>
      </c>
      <c r="S142" s="90">
        <v>0</v>
      </c>
      <c r="T142" s="91">
        <f>S142*H142</f>
        <v>0</v>
      </c>
      <c r="U142" s="246"/>
      <c r="V142" s="246"/>
      <c r="W142" s="246"/>
      <c r="X142" s="246"/>
      <c r="Y142" s="246"/>
      <c r="Z142" s="246"/>
      <c r="AA142" s="246"/>
      <c r="AB142" s="246"/>
      <c r="AC142" s="246"/>
      <c r="AD142" s="246"/>
      <c r="AE142" s="246"/>
      <c r="AR142" s="92" t="s">
        <v>144</v>
      </c>
      <c r="AT142" s="92" t="s">
        <v>129</v>
      </c>
      <c r="AU142" s="92" t="s">
        <v>87</v>
      </c>
      <c r="AY142" s="3" t="s">
        <v>126</v>
      </c>
      <c r="BE142" s="93">
        <f>IF(N142="základní",J142,0)</f>
        <v>0</v>
      </c>
      <c r="BF142" s="93">
        <f>IF(N142="snížená",J142,0)</f>
        <v>0</v>
      </c>
      <c r="BG142" s="93">
        <f>IF(N142="zákl. přenesená",J142,0)</f>
        <v>0</v>
      </c>
      <c r="BH142" s="93">
        <f>IF(N142="sníž. přenesená",J142,0)</f>
        <v>0</v>
      </c>
      <c r="BI142" s="93">
        <f>IF(N142="nulová",J142,0)</f>
        <v>0</v>
      </c>
      <c r="BJ142" s="3" t="s">
        <v>85</v>
      </c>
      <c r="BK142" s="93">
        <f>ROUND(I142*H142,2)</f>
        <v>0</v>
      </c>
      <c r="BL142" s="3" t="s">
        <v>144</v>
      </c>
      <c r="BM142" s="92" t="s">
        <v>209</v>
      </c>
    </row>
    <row r="143" spans="1:65" s="106" customFormat="1">
      <c r="B143" s="107"/>
      <c r="D143" s="94" t="s">
        <v>204</v>
      </c>
      <c r="E143" s="108" t="s">
        <v>1</v>
      </c>
      <c r="F143" s="109" t="s">
        <v>205</v>
      </c>
      <c r="H143" s="110">
        <v>0.7</v>
      </c>
      <c r="L143" s="107"/>
      <c r="M143" s="111"/>
      <c r="N143" s="112"/>
      <c r="O143" s="112"/>
      <c r="P143" s="112"/>
      <c r="Q143" s="112"/>
      <c r="R143" s="112"/>
      <c r="S143" s="112"/>
      <c r="T143" s="113"/>
      <c r="AT143" s="108" t="s">
        <v>204</v>
      </c>
      <c r="AU143" s="108" t="s">
        <v>87</v>
      </c>
      <c r="AV143" s="106" t="s">
        <v>87</v>
      </c>
      <c r="AW143" s="106" t="s">
        <v>34</v>
      </c>
      <c r="AX143" s="106" t="s">
        <v>77</v>
      </c>
      <c r="AY143" s="108" t="s">
        <v>126</v>
      </c>
    </row>
    <row r="144" spans="1:65" s="106" customFormat="1">
      <c r="B144" s="107"/>
      <c r="D144" s="94" t="s">
        <v>204</v>
      </c>
      <c r="E144" s="108" t="s">
        <v>1</v>
      </c>
      <c r="F144" s="109" t="s">
        <v>210</v>
      </c>
      <c r="H144" s="110">
        <v>-0.53200000000000003</v>
      </c>
      <c r="L144" s="107"/>
      <c r="M144" s="111"/>
      <c r="N144" s="112"/>
      <c r="O144" s="112"/>
      <c r="P144" s="112"/>
      <c r="Q144" s="112"/>
      <c r="R144" s="112"/>
      <c r="S144" s="112"/>
      <c r="T144" s="113"/>
      <c r="AT144" s="108" t="s">
        <v>204</v>
      </c>
      <c r="AU144" s="108" t="s">
        <v>87</v>
      </c>
      <c r="AV144" s="106" t="s">
        <v>87</v>
      </c>
      <c r="AW144" s="106" t="s">
        <v>34</v>
      </c>
      <c r="AX144" s="106" t="s">
        <v>77</v>
      </c>
      <c r="AY144" s="108" t="s">
        <v>126</v>
      </c>
    </row>
    <row r="145" spans="1:65" s="114" customFormat="1">
      <c r="B145" s="115"/>
      <c r="D145" s="94" t="s">
        <v>204</v>
      </c>
      <c r="E145" s="116" t="s">
        <v>1</v>
      </c>
      <c r="F145" s="117" t="s">
        <v>206</v>
      </c>
      <c r="H145" s="118">
        <v>0.16800000000000001</v>
      </c>
      <c r="L145" s="115"/>
      <c r="M145" s="119"/>
      <c r="N145" s="120"/>
      <c r="O145" s="120"/>
      <c r="P145" s="120"/>
      <c r="Q145" s="120"/>
      <c r="R145" s="120"/>
      <c r="S145" s="120"/>
      <c r="T145" s="121"/>
      <c r="AT145" s="116" t="s">
        <v>204</v>
      </c>
      <c r="AU145" s="116" t="s">
        <v>87</v>
      </c>
      <c r="AV145" s="114" t="s">
        <v>144</v>
      </c>
      <c r="AW145" s="114" t="s">
        <v>34</v>
      </c>
      <c r="AX145" s="114" t="s">
        <v>85</v>
      </c>
      <c r="AY145" s="116" t="s">
        <v>126</v>
      </c>
    </row>
    <row r="146" spans="1:65" s="11" customFormat="1" ht="24.2" customHeight="1">
      <c r="A146" s="246"/>
      <c r="B146" s="9"/>
      <c r="C146" s="81" t="s">
        <v>142</v>
      </c>
      <c r="D146" s="81" t="s">
        <v>129</v>
      </c>
      <c r="E146" s="82" t="s">
        <v>211</v>
      </c>
      <c r="F146" s="83" t="s">
        <v>212</v>
      </c>
      <c r="G146" s="84" t="s">
        <v>202</v>
      </c>
      <c r="H146" s="85">
        <v>0.16800000000000001</v>
      </c>
      <c r="I146" s="1">
        <v>0</v>
      </c>
      <c r="J146" s="86">
        <f>ROUND(I146*H146,2)</f>
        <v>0</v>
      </c>
      <c r="K146" s="87"/>
      <c r="L146" s="9"/>
      <c r="M146" s="88" t="s">
        <v>1</v>
      </c>
      <c r="N146" s="89" t="s">
        <v>42</v>
      </c>
      <c r="O146" s="90">
        <v>1.137</v>
      </c>
      <c r="P146" s="90">
        <f>O146*H146</f>
        <v>0.19101600000000002</v>
      </c>
      <c r="Q146" s="90">
        <v>0</v>
      </c>
      <c r="R146" s="90">
        <f>Q146*H146</f>
        <v>0</v>
      </c>
      <c r="S146" s="90">
        <v>0</v>
      </c>
      <c r="T146" s="91">
        <f>S146*H146</f>
        <v>0</v>
      </c>
      <c r="U146" s="246"/>
      <c r="V146" s="246"/>
      <c r="W146" s="246"/>
      <c r="X146" s="246"/>
      <c r="Y146" s="246"/>
      <c r="Z146" s="246"/>
      <c r="AA146" s="246"/>
      <c r="AB146" s="246"/>
      <c r="AC146" s="246"/>
      <c r="AD146" s="246"/>
      <c r="AE146" s="246"/>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ROUND(I146*H146,2)</f>
        <v>0</v>
      </c>
      <c r="BL146" s="3" t="s">
        <v>144</v>
      </c>
      <c r="BM146" s="92" t="s">
        <v>213</v>
      </c>
    </row>
    <row r="147" spans="1:65" s="106" customFormat="1">
      <c r="B147" s="107"/>
      <c r="D147" s="94" t="s">
        <v>204</v>
      </c>
      <c r="E147" s="108" t="s">
        <v>1</v>
      </c>
      <c r="F147" s="109" t="s">
        <v>214</v>
      </c>
      <c r="H147" s="110">
        <v>0.16800000000000001</v>
      </c>
      <c r="L147" s="107"/>
      <c r="M147" s="111"/>
      <c r="N147" s="112"/>
      <c r="O147" s="112"/>
      <c r="P147" s="112"/>
      <c r="Q147" s="112"/>
      <c r="R147" s="112"/>
      <c r="S147" s="112"/>
      <c r="T147" s="113"/>
      <c r="AT147" s="108" t="s">
        <v>204</v>
      </c>
      <c r="AU147" s="108" t="s">
        <v>87</v>
      </c>
      <c r="AV147" s="106" t="s">
        <v>87</v>
      </c>
      <c r="AW147" s="106" t="s">
        <v>34</v>
      </c>
      <c r="AX147" s="106" t="s">
        <v>77</v>
      </c>
      <c r="AY147" s="108" t="s">
        <v>126</v>
      </c>
    </row>
    <row r="148" spans="1:65" s="114" customFormat="1">
      <c r="B148" s="115"/>
      <c r="D148" s="94" t="s">
        <v>204</v>
      </c>
      <c r="E148" s="116" t="s">
        <v>1</v>
      </c>
      <c r="F148" s="117" t="s">
        <v>206</v>
      </c>
      <c r="H148" s="118">
        <v>0.16800000000000001</v>
      </c>
      <c r="L148" s="115"/>
      <c r="M148" s="119"/>
      <c r="N148" s="120"/>
      <c r="O148" s="120"/>
      <c r="P148" s="120"/>
      <c r="Q148" s="120"/>
      <c r="R148" s="120"/>
      <c r="S148" s="120"/>
      <c r="T148" s="121"/>
      <c r="AT148" s="116" t="s">
        <v>204</v>
      </c>
      <c r="AU148" s="116" t="s">
        <v>87</v>
      </c>
      <c r="AV148" s="114" t="s">
        <v>144</v>
      </c>
      <c r="AW148" s="114" t="s">
        <v>34</v>
      </c>
      <c r="AX148" s="114" t="s">
        <v>85</v>
      </c>
      <c r="AY148" s="116" t="s">
        <v>126</v>
      </c>
    </row>
    <row r="149" spans="1:65" s="11" customFormat="1" ht="37.9" customHeight="1">
      <c r="A149" s="246"/>
      <c r="B149" s="9"/>
      <c r="C149" s="81" t="s">
        <v>144</v>
      </c>
      <c r="D149" s="81" t="s">
        <v>129</v>
      </c>
      <c r="E149" s="82" t="s">
        <v>215</v>
      </c>
      <c r="F149" s="83" t="s">
        <v>216</v>
      </c>
      <c r="G149" s="84" t="s">
        <v>202</v>
      </c>
      <c r="H149" s="85">
        <v>0.16800000000000001</v>
      </c>
      <c r="I149" s="1">
        <v>0</v>
      </c>
      <c r="J149" s="86">
        <f>ROUND(I149*H149,2)</f>
        <v>0</v>
      </c>
      <c r="K149" s="87"/>
      <c r="L149" s="9"/>
      <c r="M149" s="88" t="s">
        <v>1</v>
      </c>
      <c r="N149" s="89" t="s">
        <v>42</v>
      </c>
      <c r="O149" s="90">
        <v>0.41099999999999998</v>
      </c>
      <c r="P149" s="90">
        <f>O149*H149</f>
        <v>6.9047999999999998E-2</v>
      </c>
      <c r="Q149" s="90">
        <v>0</v>
      </c>
      <c r="R149" s="90">
        <f>Q149*H149</f>
        <v>0</v>
      </c>
      <c r="S149" s="90">
        <v>0</v>
      </c>
      <c r="T149" s="91">
        <f>S149*H149</f>
        <v>0</v>
      </c>
      <c r="U149" s="246"/>
      <c r="V149" s="246"/>
      <c r="W149" s="246"/>
      <c r="X149" s="246"/>
      <c r="Y149" s="246"/>
      <c r="Z149" s="246"/>
      <c r="AA149" s="246"/>
      <c r="AB149" s="246"/>
      <c r="AC149" s="246"/>
      <c r="AD149" s="246"/>
      <c r="AE149" s="246"/>
      <c r="AR149" s="92" t="s">
        <v>144</v>
      </c>
      <c r="AT149" s="92" t="s">
        <v>129</v>
      </c>
      <c r="AU149" s="92" t="s">
        <v>87</v>
      </c>
      <c r="AY149" s="3" t="s">
        <v>126</v>
      </c>
      <c r="BE149" s="93">
        <f>IF(N149="základní",J149,0)</f>
        <v>0</v>
      </c>
      <c r="BF149" s="93">
        <f>IF(N149="snížená",J149,0)</f>
        <v>0</v>
      </c>
      <c r="BG149" s="93">
        <f>IF(N149="zákl. přenesená",J149,0)</f>
        <v>0</v>
      </c>
      <c r="BH149" s="93">
        <f>IF(N149="sníž. přenesená",J149,0)</f>
        <v>0</v>
      </c>
      <c r="BI149" s="93">
        <f>IF(N149="nulová",J149,0)</f>
        <v>0</v>
      </c>
      <c r="BJ149" s="3" t="s">
        <v>85</v>
      </c>
      <c r="BK149" s="93">
        <f>ROUND(I149*H149,2)</f>
        <v>0</v>
      </c>
      <c r="BL149" s="3" t="s">
        <v>144</v>
      </c>
      <c r="BM149" s="92" t="s">
        <v>217</v>
      </c>
    </row>
    <row r="150" spans="1:65" s="106" customFormat="1">
      <c r="B150" s="107"/>
      <c r="D150" s="94" t="s">
        <v>204</v>
      </c>
      <c r="E150" s="108" t="s">
        <v>1</v>
      </c>
      <c r="F150" s="109" t="s">
        <v>214</v>
      </c>
      <c r="H150" s="110">
        <v>0.16800000000000001</v>
      </c>
      <c r="L150" s="107"/>
      <c r="M150" s="111"/>
      <c r="N150" s="112"/>
      <c r="O150" s="112"/>
      <c r="P150" s="112"/>
      <c r="Q150" s="112"/>
      <c r="R150" s="112"/>
      <c r="S150" s="112"/>
      <c r="T150" s="113"/>
      <c r="AT150" s="108" t="s">
        <v>204</v>
      </c>
      <c r="AU150" s="108" t="s">
        <v>87</v>
      </c>
      <c r="AV150" s="106" t="s">
        <v>87</v>
      </c>
      <c r="AW150" s="106" t="s">
        <v>34</v>
      </c>
      <c r="AX150" s="106" t="s">
        <v>77</v>
      </c>
      <c r="AY150" s="108" t="s">
        <v>126</v>
      </c>
    </row>
    <row r="151" spans="1:65" s="114" customFormat="1">
      <c r="B151" s="115"/>
      <c r="D151" s="94" t="s">
        <v>204</v>
      </c>
      <c r="E151" s="116" t="s">
        <v>1</v>
      </c>
      <c r="F151" s="117" t="s">
        <v>206</v>
      </c>
      <c r="H151" s="118">
        <v>0.16800000000000001</v>
      </c>
      <c r="L151" s="115"/>
      <c r="M151" s="119"/>
      <c r="N151" s="120"/>
      <c r="O151" s="120"/>
      <c r="P151" s="120"/>
      <c r="Q151" s="120"/>
      <c r="R151" s="120"/>
      <c r="S151" s="120"/>
      <c r="T151" s="121"/>
      <c r="AT151" s="116" t="s">
        <v>204</v>
      </c>
      <c r="AU151" s="116" t="s">
        <v>87</v>
      </c>
      <c r="AV151" s="114" t="s">
        <v>144</v>
      </c>
      <c r="AW151" s="114" t="s">
        <v>34</v>
      </c>
      <c r="AX151" s="114" t="s">
        <v>85</v>
      </c>
      <c r="AY151" s="116" t="s">
        <v>126</v>
      </c>
    </row>
    <row r="152" spans="1:65" s="11" customFormat="1" ht="37.9" customHeight="1">
      <c r="A152" s="246"/>
      <c r="B152" s="9"/>
      <c r="C152" s="81" t="s">
        <v>141</v>
      </c>
      <c r="D152" s="81" t="s">
        <v>129</v>
      </c>
      <c r="E152" s="82" t="s">
        <v>218</v>
      </c>
      <c r="F152" s="83" t="s">
        <v>219</v>
      </c>
      <c r="G152" s="84" t="s">
        <v>202</v>
      </c>
      <c r="H152" s="85">
        <v>1.512</v>
      </c>
      <c r="I152" s="1">
        <v>0</v>
      </c>
      <c r="J152" s="86">
        <f>ROUND(I152*H152,2)</f>
        <v>0</v>
      </c>
      <c r="K152" s="87"/>
      <c r="L152" s="9"/>
      <c r="M152" s="88" t="s">
        <v>1</v>
      </c>
      <c r="N152" s="89" t="s">
        <v>42</v>
      </c>
      <c r="O152" s="90">
        <v>0.379</v>
      </c>
      <c r="P152" s="90">
        <f>O152*H152</f>
        <v>0.573048</v>
      </c>
      <c r="Q152" s="90">
        <v>0</v>
      </c>
      <c r="R152" s="90">
        <f>Q152*H152</f>
        <v>0</v>
      </c>
      <c r="S152" s="90">
        <v>0</v>
      </c>
      <c r="T152" s="91">
        <f>S152*H152</f>
        <v>0</v>
      </c>
      <c r="U152" s="246"/>
      <c r="V152" s="246"/>
      <c r="W152" s="246"/>
      <c r="X152" s="246"/>
      <c r="Y152" s="246"/>
      <c r="Z152" s="246"/>
      <c r="AA152" s="246"/>
      <c r="AB152" s="246"/>
      <c r="AC152" s="246"/>
      <c r="AD152" s="246"/>
      <c r="AE152" s="246"/>
      <c r="AR152" s="92" t="s">
        <v>144</v>
      </c>
      <c r="AT152" s="92" t="s">
        <v>129</v>
      </c>
      <c r="AU152" s="92" t="s">
        <v>87</v>
      </c>
      <c r="AY152" s="3" t="s">
        <v>126</v>
      </c>
      <c r="BE152" s="93">
        <f>IF(N152="základní",J152,0)</f>
        <v>0</v>
      </c>
      <c r="BF152" s="93">
        <f>IF(N152="snížená",J152,0)</f>
        <v>0</v>
      </c>
      <c r="BG152" s="93">
        <f>IF(N152="zákl. přenesená",J152,0)</f>
        <v>0</v>
      </c>
      <c r="BH152" s="93">
        <f>IF(N152="sníž. přenesená",J152,0)</f>
        <v>0</v>
      </c>
      <c r="BI152" s="93">
        <f>IF(N152="nulová",J152,0)</f>
        <v>0</v>
      </c>
      <c r="BJ152" s="3" t="s">
        <v>85</v>
      </c>
      <c r="BK152" s="93">
        <f>ROUND(I152*H152,2)</f>
        <v>0</v>
      </c>
      <c r="BL152" s="3" t="s">
        <v>144</v>
      </c>
      <c r="BM152" s="92" t="s">
        <v>220</v>
      </c>
    </row>
    <row r="153" spans="1:65" s="11" customFormat="1" ht="19.5">
      <c r="A153" s="246"/>
      <c r="B153" s="9"/>
      <c r="C153" s="246"/>
      <c r="D153" s="94" t="s">
        <v>138</v>
      </c>
      <c r="E153" s="246"/>
      <c r="F153" s="105" t="s">
        <v>221</v>
      </c>
      <c r="G153" s="246"/>
      <c r="H153" s="246"/>
      <c r="I153" s="246"/>
      <c r="J153" s="246"/>
      <c r="K153" s="246"/>
      <c r="L153" s="9"/>
      <c r="M153" s="96"/>
      <c r="N153" s="97"/>
      <c r="O153" s="98"/>
      <c r="P153" s="98"/>
      <c r="Q153" s="98"/>
      <c r="R153" s="98"/>
      <c r="S153" s="98"/>
      <c r="T153" s="99"/>
      <c r="U153" s="246"/>
      <c r="V153" s="246"/>
      <c r="W153" s="246"/>
      <c r="X153" s="246"/>
      <c r="Y153" s="104"/>
      <c r="Z153" s="246"/>
      <c r="AA153" s="246"/>
      <c r="AB153" s="246"/>
      <c r="AC153" s="246"/>
      <c r="AD153" s="246"/>
      <c r="AE153" s="246"/>
      <c r="AT153" s="3" t="s">
        <v>138</v>
      </c>
      <c r="AU153" s="3" t="s">
        <v>87</v>
      </c>
    </row>
    <row r="154" spans="1:65" s="106" customFormat="1">
      <c r="B154" s="107"/>
      <c r="D154" s="94" t="s">
        <v>204</v>
      </c>
      <c r="E154" s="108" t="s">
        <v>1</v>
      </c>
      <c r="F154" s="109" t="s">
        <v>214</v>
      </c>
      <c r="H154" s="110">
        <v>0.16800000000000001</v>
      </c>
      <c r="L154" s="107"/>
      <c r="M154" s="111"/>
      <c r="N154" s="112"/>
      <c r="O154" s="112"/>
      <c r="P154" s="112"/>
      <c r="Q154" s="112"/>
      <c r="R154" s="112"/>
      <c r="S154" s="112"/>
      <c r="T154" s="113"/>
      <c r="AT154" s="108" t="s">
        <v>204</v>
      </c>
      <c r="AU154" s="108" t="s">
        <v>87</v>
      </c>
      <c r="AV154" s="106" t="s">
        <v>87</v>
      </c>
      <c r="AW154" s="106" t="s">
        <v>34</v>
      </c>
      <c r="AX154" s="106" t="s">
        <v>77</v>
      </c>
      <c r="AY154" s="108" t="s">
        <v>126</v>
      </c>
    </row>
    <row r="155" spans="1:65" s="114" customFormat="1">
      <c r="B155" s="115"/>
      <c r="D155" s="94" t="s">
        <v>204</v>
      </c>
      <c r="E155" s="116" t="s">
        <v>1</v>
      </c>
      <c r="F155" s="117" t="s">
        <v>206</v>
      </c>
      <c r="H155" s="118">
        <v>0.16800000000000001</v>
      </c>
      <c r="L155" s="115"/>
      <c r="M155" s="119"/>
      <c r="N155" s="120"/>
      <c r="O155" s="120"/>
      <c r="P155" s="120"/>
      <c r="Q155" s="120"/>
      <c r="R155" s="120"/>
      <c r="S155" s="120"/>
      <c r="T155" s="121"/>
      <c r="AT155" s="116" t="s">
        <v>204</v>
      </c>
      <c r="AU155" s="116" t="s">
        <v>87</v>
      </c>
      <c r="AV155" s="114" t="s">
        <v>144</v>
      </c>
      <c r="AW155" s="114" t="s">
        <v>34</v>
      </c>
      <c r="AX155" s="114" t="s">
        <v>85</v>
      </c>
      <c r="AY155" s="116" t="s">
        <v>126</v>
      </c>
    </row>
    <row r="156" spans="1:65" s="106" customFormat="1">
      <c r="B156" s="107"/>
      <c r="D156" s="94" t="s">
        <v>204</v>
      </c>
      <c r="F156" s="109" t="s">
        <v>222</v>
      </c>
      <c r="H156" s="110">
        <v>1.512</v>
      </c>
      <c r="L156" s="107"/>
      <c r="M156" s="111"/>
      <c r="N156" s="112"/>
      <c r="O156" s="112"/>
      <c r="P156" s="112"/>
      <c r="Q156" s="112"/>
      <c r="R156" s="112"/>
      <c r="S156" s="112"/>
      <c r="T156" s="113"/>
      <c r="AT156" s="108" t="s">
        <v>204</v>
      </c>
      <c r="AU156" s="108" t="s">
        <v>87</v>
      </c>
      <c r="AV156" s="106" t="s">
        <v>87</v>
      </c>
      <c r="AW156" s="106" t="s">
        <v>3</v>
      </c>
      <c r="AX156" s="106" t="s">
        <v>85</v>
      </c>
      <c r="AY156" s="108" t="s">
        <v>126</v>
      </c>
    </row>
    <row r="157" spans="1:65" s="11" customFormat="1" ht="37.9" customHeight="1">
      <c r="A157" s="246"/>
      <c r="B157" s="9"/>
      <c r="C157" s="81" t="s">
        <v>154</v>
      </c>
      <c r="D157" s="81" t="s">
        <v>129</v>
      </c>
      <c r="E157" s="82" t="s">
        <v>223</v>
      </c>
      <c r="F157" s="83" t="s">
        <v>224</v>
      </c>
      <c r="G157" s="84" t="s">
        <v>202</v>
      </c>
      <c r="H157" s="85">
        <v>0.16800000000000001</v>
      </c>
      <c r="I157" s="1">
        <v>0</v>
      </c>
      <c r="J157" s="86">
        <f>ROUND(I157*H157,2)</f>
        <v>0</v>
      </c>
      <c r="K157" s="87"/>
      <c r="L157" s="9"/>
      <c r="M157" s="88" t="s">
        <v>1</v>
      </c>
      <c r="N157" s="89" t="s">
        <v>42</v>
      </c>
      <c r="O157" s="90">
        <v>8.6999999999999994E-2</v>
      </c>
      <c r="P157" s="90">
        <f>O157*H157</f>
        <v>1.4616000000000001E-2</v>
      </c>
      <c r="Q157" s="90">
        <v>0</v>
      </c>
      <c r="R157" s="90">
        <f>Q157*H157</f>
        <v>0</v>
      </c>
      <c r="S157" s="90">
        <v>0</v>
      </c>
      <c r="T157" s="91">
        <f>S157*H157</f>
        <v>0</v>
      </c>
      <c r="U157" s="246"/>
      <c r="V157" s="246"/>
      <c r="W157" s="246"/>
      <c r="X157" s="246"/>
      <c r="Y157" s="246"/>
      <c r="Z157" s="246"/>
      <c r="AA157" s="246"/>
      <c r="AB157" s="246"/>
      <c r="AC157" s="246"/>
      <c r="AD157" s="246"/>
      <c r="AE157" s="246"/>
      <c r="AR157" s="92" t="s">
        <v>144</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144</v>
      </c>
      <c r="BM157" s="92" t="s">
        <v>225</v>
      </c>
    </row>
    <row r="158" spans="1:65" s="106" customFormat="1">
      <c r="B158" s="107"/>
      <c r="D158" s="94" t="s">
        <v>204</v>
      </c>
      <c r="E158" s="108" t="s">
        <v>1</v>
      </c>
      <c r="F158" s="109" t="s">
        <v>214</v>
      </c>
      <c r="H158" s="110">
        <v>0.16800000000000001</v>
      </c>
      <c r="L158" s="107"/>
      <c r="M158" s="111"/>
      <c r="N158" s="112"/>
      <c r="O158" s="112"/>
      <c r="P158" s="112"/>
      <c r="Q158" s="112"/>
      <c r="R158" s="112"/>
      <c r="S158" s="112"/>
      <c r="T158" s="113"/>
      <c r="AT158" s="108" t="s">
        <v>204</v>
      </c>
      <c r="AU158" s="108" t="s">
        <v>87</v>
      </c>
      <c r="AV158" s="106" t="s">
        <v>87</v>
      </c>
      <c r="AW158" s="106" t="s">
        <v>34</v>
      </c>
      <c r="AX158" s="106" t="s">
        <v>77</v>
      </c>
      <c r="AY158" s="108" t="s">
        <v>126</v>
      </c>
    </row>
    <row r="159" spans="1:65" s="114" customFormat="1">
      <c r="B159" s="115"/>
      <c r="D159" s="94" t="s">
        <v>204</v>
      </c>
      <c r="E159" s="116" t="s">
        <v>1</v>
      </c>
      <c r="F159" s="117" t="s">
        <v>206</v>
      </c>
      <c r="H159" s="118">
        <v>0.16800000000000001</v>
      </c>
      <c r="L159" s="115"/>
      <c r="M159" s="119"/>
      <c r="N159" s="120"/>
      <c r="O159" s="120"/>
      <c r="P159" s="120"/>
      <c r="Q159" s="120"/>
      <c r="R159" s="120"/>
      <c r="S159" s="120"/>
      <c r="T159" s="121"/>
      <c r="AT159" s="116" t="s">
        <v>204</v>
      </c>
      <c r="AU159" s="116" t="s">
        <v>87</v>
      </c>
      <c r="AV159" s="114" t="s">
        <v>144</v>
      </c>
      <c r="AW159" s="114" t="s">
        <v>34</v>
      </c>
      <c r="AX159" s="114" t="s">
        <v>85</v>
      </c>
      <c r="AY159" s="116" t="s">
        <v>126</v>
      </c>
    </row>
    <row r="160" spans="1:65" s="11" customFormat="1" ht="37.9" customHeight="1">
      <c r="A160" s="246"/>
      <c r="B160" s="9"/>
      <c r="C160" s="81" t="s">
        <v>158</v>
      </c>
      <c r="D160" s="81" t="s">
        <v>129</v>
      </c>
      <c r="E160" s="82" t="s">
        <v>226</v>
      </c>
      <c r="F160" s="83" t="s">
        <v>227</v>
      </c>
      <c r="G160" s="84" t="s">
        <v>202</v>
      </c>
      <c r="H160" s="85">
        <v>5.04</v>
      </c>
      <c r="I160" s="1">
        <v>0</v>
      </c>
      <c r="J160" s="86">
        <f>ROUND(I160*H160,2)</f>
        <v>0</v>
      </c>
      <c r="K160" s="87"/>
      <c r="L160" s="9"/>
      <c r="M160" s="88" t="s">
        <v>1</v>
      </c>
      <c r="N160" s="89" t="s">
        <v>42</v>
      </c>
      <c r="O160" s="90">
        <v>5.0000000000000001E-3</v>
      </c>
      <c r="P160" s="90">
        <f>O160*H160</f>
        <v>2.52E-2</v>
      </c>
      <c r="Q160" s="90">
        <v>0</v>
      </c>
      <c r="R160" s="90">
        <f>Q160*H160</f>
        <v>0</v>
      </c>
      <c r="S160" s="90">
        <v>0</v>
      </c>
      <c r="T160" s="91">
        <f>S160*H160</f>
        <v>0</v>
      </c>
      <c r="U160" s="246"/>
      <c r="V160" s="246"/>
      <c r="W160" s="246"/>
      <c r="X160" s="246"/>
      <c r="Y160" s="246"/>
      <c r="Z160" s="246"/>
      <c r="AA160" s="246"/>
      <c r="AB160" s="246"/>
      <c r="AC160" s="246"/>
      <c r="AD160" s="246"/>
      <c r="AE160" s="246"/>
      <c r="AR160" s="92" t="s">
        <v>144</v>
      </c>
      <c r="AT160" s="92" t="s">
        <v>129</v>
      </c>
      <c r="AU160" s="92" t="s">
        <v>87</v>
      </c>
      <c r="AY160" s="3" t="s">
        <v>126</v>
      </c>
      <c r="BE160" s="93">
        <f>IF(N160="základní",J160,0)</f>
        <v>0</v>
      </c>
      <c r="BF160" s="93">
        <f>IF(N160="snížená",J160,0)</f>
        <v>0</v>
      </c>
      <c r="BG160" s="93">
        <f>IF(N160="zákl. přenesená",J160,0)</f>
        <v>0</v>
      </c>
      <c r="BH160" s="93">
        <f>IF(N160="sníž. přenesená",J160,0)</f>
        <v>0</v>
      </c>
      <c r="BI160" s="93">
        <f>IF(N160="nulová",J160,0)</f>
        <v>0</v>
      </c>
      <c r="BJ160" s="3" t="s">
        <v>85</v>
      </c>
      <c r="BK160" s="93">
        <f>ROUND(I160*H160,2)</f>
        <v>0</v>
      </c>
      <c r="BL160" s="3" t="s">
        <v>144</v>
      </c>
      <c r="BM160" s="92" t="s">
        <v>228</v>
      </c>
    </row>
    <row r="161" spans="1:65" s="11" customFormat="1" ht="19.5">
      <c r="A161" s="246"/>
      <c r="B161" s="9"/>
      <c r="C161" s="246"/>
      <c r="D161" s="94" t="s">
        <v>138</v>
      </c>
      <c r="E161" s="246"/>
      <c r="F161" s="105" t="s">
        <v>229</v>
      </c>
      <c r="G161" s="246"/>
      <c r="H161" s="246"/>
      <c r="I161" s="246"/>
      <c r="J161" s="246"/>
      <c r="K161" s="246"/>
      <c r="L161" s="9"/>
      <c r="M161" s="96"/>
      <c r="N161" s="97"/>
      <c r="O161" s="98"/>
      <c r="P161" s="98"/>
      <c r="Q161" s="98"/>
      <c r="R161" s="98"/>
      <c r="S161" s="98"/>
      <c r="T161" s="99"/>
      <c r="U161" s="246"/>
      <c r="V161" s="246"/>
      <c r="W161" s="246"/>
      <c r="X161" s="246"/>
      <c r="Y161" s="246"/>
      <c r="Z161" s="246"/>
      <c r="AA161" s="246"/>
      <c r="AB161" s="246"/>
      <c r="AC161" s="246"/>
      <c r="AD161" s="246"/>
      <c r="AE161" s="246"/>
      <c r="AT161" s="3" t="s">
        <v>138</v>
      </c>
      <c r="AU161" s="3" t="s">
        <v>87</v>
      </c>
    </row>
    <row r="162" spans="1:65" s="106" customFormat="1">
      <c r="B162" s="107"/>
      <c r="D162" s="94" t="s">
        <v>204</v>
      </c>
      <c r="E162" s="108" t="s">
        <v>1</v>
      </c>
      <c r="F162" s="109" t="s">
        <v>214</v>
      </c>
      <c r="H162" s="110">
        <v>0.16800000000000001</v>
      </c>
      <c r="L162" s="107"/>
      <c r="M162" s="111"/>
      <c r="N162" s="112"/>
      <c r="O162" s="112"/>
      <c r="P162" s="112"/>
      <c r="Q162" s="112"/>
      <c r="R162" s="112"/>
      <c r="S162" s="112"/>
      <c r="T162" s="113"/>
      <c r="AT162" s="108" t="s">
        <v>204</v>
      </c>
      <c r="AU162" s="108" t="s">
        <v>87</v>
      </c>
      <c r="AV162" s="106" t="s">
        <v>87</v>
      </c>
      <c r="AW162" s="106" t="s">
        <v>34</v>
      </c>
      <c r="AX162" s="106" t="s">
        <v>77</v>
      </c>
      <c r="AY162" s="108" t="s">
        <v>126</v>
      </c>
    </row>
    <row r="163" spans="1:65" s="114" customFormat="1">
      <c r="B163" s="115"/>
      <c r="D163" s="94" t="s">
        <v>204</v>
      </c>
      <c r="E163" s="116" t="s">
        <v>1</v>
      </c>
      <c r="F163" s="117" t="s">
        <v>206</v>
      </c>
      <c r="H163" s="118">
        <v>0.16800000000000001</v>
      </c>
      <c r="L163" s="115"/>
      <c r="M163" s="119"/>
      <c r="N163" s="120"/>
      <c r="O163" s="120"/>
      <c r="P163" s="120"/>
      <c r="Q163" s="120"/>
      <c r="R163" s="120"/>
      <c r="S163" s="120"/>
      <c r="T163" s="121"/>
      <c r="AT163" s="116" t="s">
        <v>204</v>
      </c>
      <c r="AU163" s="116" t="s">
        <v>87</v>
      </c>
      <c r="AV163" s="114" t="s">
        <v>144</v>
      </c>
      <c r="AW163" s="114" t="s">
        <v>34</v>
      </c>
      <c r="AX163" s="114" t="s">
        <v>85</v>
      </c>
      <c r="AY163" s="116" t="s">
        <v>126</v>
      </c>
    </row>
    <row r="164" spans="1:65" s="106" customFormat="1">
      <c r="B164" s="107"/>
      <c r="D164" s="94" t="s">
        <v>204</v>
      </c>
      <c r="F164" s="109" t="s">
        <v>230</v>
      </c>
      <c r="H164" s="110">
        <v>5.04</v>
      </c>
      <c r="L164" s="107"/>
      <c r="M164" s="111"/>
      <c r="N164" s="112"/>
      <c r="O164" s="112"/>
      <c r="P164" s="112"/>
      <c r="Q164" s="112"/>
      <c r="R164" s="112"/>
      <c r="S164" s="112"/>
      <c r="T164" s="113"/>
      <c r="AT164" s="108" t="s">
        <v>204</v>
      </c>
      <c r="AU164" s="108" t="s">
        <v>87</v>
      </c>
      <c r="AV164" s="106" t="s">
        <v>87</v>
      </c>
      <c r="AW164" s="106" t="s">
        <v>3</v>
      </c>
      <c r="AX164" s="106" t="s">
        <v>85</v>
      </c>
      <c r="AY164" s="108" t="s">
        <v>126</v>
      </c>
    </row>
    <row r="165" spans="1:65" s="11" customFormat="1" ht="24.2" customHeight="1">
      <c r="A165" s="246"/>
      <c r="B165" s="9"/>
      <c r="C165" s="81" t="s">
        <v>164</v>
      </c>
      <c r="D165" s="81" t="s">
        <v>129</v>
      </c>
      <c r="E165" s="82" t="s">
        <v>231</v>
      </c>
      <c r="F165" s="83" t="s">
        <v>232</v>
      </c>
      <c r="G165" s="84" t="s">
        <v>233</v>
      </c>
      <c r="H165" s="85">
        <v>0.311</v>
      </c>
      <c r="I165" s="1">
        <v>0</v>
      </c>
      <c r="J165" s="86">
        <f>ROUND(I165*H165,2)</f>
        <v>0</v>
      </c>
      <c r="K165" s="87"/>
      <c r="L165" s="9"/>
      <c r="M165" s="88" t="s">
        <v>1</v>
      </c>
      <c r="N165" s="89" t="s">
        <v>42</v>
      </c>
      <c r="O165" s="90">
        <v>0</v>
      </c>
      <c r="P165" s="90">
        <f>O165*H165</f>
        <v>0</v>
      </c>
      <c r="Q165" s="90">
        <v>0</v>
      </c>
      <c r="R165" s="90">
        <f>Q165*H165</f>
        <v>0</v>
      </c>
      <c r="S165" s="90">
        <v>0</v>
      </c>
      <c r="T165" s="91">
        <f>S165*H165</f>
        <v>0</v>
      </c>
      <c r="U165" s="246"/>
      <c r="V165" s="246"/>
      <c r="W165" s="246"/>
      <c r="X165" s="246"/>
      <c r="Y165" s="246"/>
      <c r="Z165" s="246"/>
      <c r="AA165" s="246"/>
      <c r="AB165" s="246"/>
      <c r="AC165" s="246"/>
      <c r="AD165" s="246"/>
      <c r="AE165" s="246"/>
      <c r="AR165" s="92" t="s">
        <v>144</v>
      </c>
      <c r="AT165" s="92" t="s">
        <v>129</v>
      </c>
      <c r="AU165" s="92" t="s">
        <v>87</v>
      </c>
      <c r="AY165" s="3" t="s">
        <v>126</v>
      </c>
      <c r="BE165" s="93">
        <f>IF(N165="základní",J165,0)</f>
        <v>0</v>
      </c>
      <c r="BF165" s="93">
        <f>IF(N165="snížená",J165,0)</f>
        <v>0</v>
      </c>
      <c r="BG165" s="93">
        <f>IF(N165="zákl. přenesená",J165,0)</f>
        <v>0</v>
      </c>
      <c r="BH165" s="93">
        <f>IF(N165="sníž. přenesená",J165,0)</f>
        <v>0</v>
      </c>
      <c r="BI165" s="93">
        <f>IF(N165="nulová",J165,0)</f>
        <v>0</v>
      </c>
      <c r="BJ165" s="3" t="s">
        <v>85</v>
      </c>
      <c r="BK165" s="93">
        <f>ROUND(I165*H165,2)</f>
        <v>0</v>
      </c>
      <c r="BL165" s="3" t="s">
        <v>144</v>
      </c>
      <c r="BM165" s="92" t="s">
        <v>234</v>
      </c>
    </row>
    <row r="166" spans="1:65" s="106" customFormat="1">
      <c r="B166" s="107"/>
      <c r="D166" s="94" t="s">
        <v>204</v>
      </c>
      <c r="F166" s="109" t="s">
        <v>235</v>
      </c>
      <c r="H166" s="110">
        <v>0.311</v>
      </c>
      <c r="L166" s="107"/>
      <c r="M166" s="111"/>
      <c r="N166" s="112"/>
      <c r="O166" s="112"/>
      <c r="P166" s="112"/>
      <c r="Q166" s="112"/>
      <c r="R166" s="112"/>
      <c r="S166" s="112"/>
      <c r="T166" s="113"/>
      <c r="AT166" s="108" t="s">
        <v>204</v>
      </c>
      <c r="AU166" s="108" t="s">
        <v>87</v>
      </c>
      <c r="AV166" s="106" t="s">
        <v>87</v>
      </c>
      <c r="AW166" s="106" t="s">
        <v>3</v>
      </c>
      <c r="AX166" s="106" t="s">
        <v>85</v>
      </c>
      <c r="AY166" s="108" t="s">
        <v>126</v>
      </c>
    </row>
    <row r="167" spans="1:65" s="72" customFormat="1" ht="22.9" customHeight="1">
      <c r="B167" s="73"/>
      <c r="D167" s="74" t="s">
        <v>76</v>
      </c>
      <c r="E167" s="148" t="s">
        <v>87</v>
      </c>
      <c r="F167" s="148" t="s">
        <v>236</v>
      </c>
      <c r="G167" s="149"/>
      <c r="H167" s="149"/>
      <c r="I167" s="149"/>
      <c r="J167" s="150">
        <f>BK167</f>
        <v>0</v>
      </c>
      <c r="L167" s="73"/>
      <c r="M167" s="75"/>
      <c r="N167" s="76"/>
      <c r="O167" s="76"/>
      <c r="P167" s="77">
        <f>SUM(P168:P182)</f>
        <v>12.723700999999998</v>
      </c>
      <c r="Q167" s="76"/>
      <c r="R167" s="77">
        <f>SUM(R168:R182)</f>
        <v>13.38033927</v>
      </c>
      <c r="S167" s="76"/>
      <c r="T167" s="78">
        <f>SUM(T168:T182)</f>
        <v>0</v>
      </c>
      <c r="AR167" s="74" t="s">
        <v>85</v>
      </c>
      <c r="AT167" s="79" t="s">
        <v>76</v>
      </c>
      <c r="AU167" s="79" t="s">
        <v>85</v>
      </c>
      <c r="AY167" s="74" t="s">
        <v>126</v>
      </c>
      <c r="BK167" s="80">
        <f>SUM(BK168:BK182)</f>
        <v>0</v>
      </c>
    </row>
    <row r="168" spans="1:65" s="11" customFormat="1" ht="24.2" customHeight="1">
      <c r="A168" s="246"/>
      <c r="B168" s="9"/>
      <c r="C168" s="81" t="s">
        <v>168</v>
      </c>
      <c r="D168" s="81" t="s">
        <v>129</v>
      </c>
      <c r="E168" s="82" t="s">
        <v>237</v>
      </c>
      <c r="F168" s="83" t="s">
        <v>238</v>
      </c>
      <c r="G168" s="84" t="s">
        <v>202</v>
      </c>
      <c r="H168" s="85">
        <v>4.6079999999999997</v>
      </c>
      <c r="I168" s="1">
        <v>0</v>
      </c>
      <c r="J168" s="86">
        <f>ROUND(I168*H168,2)</f>
        <v>0</v>
      </c>
      <c r="K168" s="87"/>
      <c r="L168" s="9"/>
      <c r="M168" s="88" t="s">
        <v>1</v>
      </c>
      <c r="N168" s="89" t="s">
        <v>42</v>
      </c>
      <c r="O168" s="90">
        <v>0.629</v>
      </c>
      <c r="P168" s="90">
        <f>O168*H168</f>
        <v>2.8984319999999997</v>
      </c>
      <c r="Q168" s="90">
        <v>2.5018699999999998</v>
      </c>
      <c r="R168" s="90">
        <f>Q168*H168</f>
        <v>11.528616959999999</v>
      </c>
      <c r="S168" s="90">
        <v>0</v>
      </c>
      <c r="T168" s="91">
        <f>S168*H168</f>
        <v>0</v>
      </c>
      <c r="U168" s="246"/>
      <c r="V168" s="246"/>
      <c r="W168" s="246"/>
      <c r="X168" s="246"/>
      <c r="Y168" s="246"/>
      <c r="Z168" s="246"/>
      <c r="AA168" s="246"/>
      <c r="AB168" s="246"/>
      <c r="AC168" s="246"/>
      <c r="AD168" s="246"/>
      <c r="AE168" s="246"/>
      <c r="AR168" s="92" t="s">
        <v>144</v>
      </c>
      <c r="AT168" s="92" t="s">
        <v>129</v>
      </c>
      <c r="AU168" s="92" t="s">
        <v>87</v>
      </c>
      <c r="AY168" s="3" t="s">
        <v>126</v>
      </c>
      <c r="BE168" s="93">
        <f>IF(N168="základní",J168,0)</f>
        <v>0</v>
      </c>
      <c r="BF168" s="93">
        <f>IF(N168="snížená",J168,0)</f>
        <v>0</v>
      </c>
      <c r="BG168" s="93">
        <f>IF(N168="zákl. přenesená",J168,0)</f>
        <v>0</v>
      </c>
      <c r="BH168" s="93">
        <f>IF(N168="sníž. přenesená",J168,0)</f>
        <v>0</v>
      </c>
      <c r="BI168" s="93">
        <f>IF(N168="nulová",J168,0)</f>
        <v>0</v>
      </c>
      <c r="BJ168" s="3" t="s">
        <v>85</v>
      </c>
      <c r="BK168" s="93">
        <f>ROUND(I168*H168,2)</f>
        <v>0</v>
      </c>
      <c r="BL168" s="3" t="s">
        <v>144</v>
      </c>
      <c r="BM168" s="92" t="s">
        <v>239</v>
      </c>
    </row>
    <row r="169" spans="1:65" s="106" customFormat="1">
      <c r="B169" s="107"/>
      <c r="D169" s="94" t="s">
        <v>204</v>
      </c>
      <c r="E169" s="108" t="s">
        <v>1</v>
      </c>
      <c r="F169" s="109" t="s">
        <v>240</v>
      </c>
      <c r="H169" s="110">
        <v>4.6079999999999997</v>
      </c>
      <c r="L169" s="107"/>
      <c r="M169" s="111"/>
      <c r="N169" s="112"/>
      <c r="O169" s="112"/>
      <c r="P169" s="112"/>
      <c r="Q169" s="112"/>
      <c r="R169" s="112"/>
      <c r="S169" s="112"/>
      <c r="T169" s="113"/>
      <c r="AT169" s="108" t="s">
        <v>204</v>
      </c>
      <c r="AU169" s="108" t="s">
        <v>87</v>
      </c>
      <c r="AV169" s="106" t="s">
        <v>87</v>
      </c>
      <c r="AW169" s="106" t="s">
        <v>34</v>
      </c>
      <c r="AX169" s="106" t="s">
        <v>77</v>
      </c>
      <c r="AY169" s="108" t="s">
        <v>126</v>
      </c>
    </row>
    <row r="170" spans="1:65" s="114" customFormat="1">
      <c r="B170" s="115"/>
      <c r="D170" s="94" t="s">
        <v>204</v>
      </c>
      <c r="E170" s="116" t="s">
        <v>1</v>
      </c>
      <c r="F170" s="117" t="s">
        <v>206</v>
      </c>
      <c r="H170" s="118">
        <v>4.6079999999999997</v>
      </c>
      <c r="L170" s="115"/>
      <c r="M170" s="119"/>
      <c r="N170" s="120"/>
      <c r="O170" s="120"/>
      <c r="P170" s="120"/>
      <c r="Q170" s="120"/>
      <c r="R170" s="120"/>
      <c r="S170" s="120"/>
      <c r="T170" s="121"/>
      <c r="AT170" s="116" t="s">
        <v>204</v>
      </c>
      <c r="AU170" s="116" t="s">
        <v>87</v>
      </c>
      <c r="AV170" s="114" t="s">
        <v>144</v>
      </c>
      <c r="AW170" s="114" t="s">
        <v>34</v>
      </c>
      <c r="AX170" s="114" t="s">
        <v>85</v>
      </c>
      <c r="AY170" s="116" t="s">
        <v>126</v>
      </c>
    </row>
    <row r="171" spans="1:65" s="11" customFormat="1" ht="16.5" customHeight="1">
      <c r="A171" s="246"/>
      <c r="B171" s="9"/>
      <c r="C171" s="81" t="s">
        <v>172</v>
      </c>
      <c r="D171" s="81" t="s">
        <v>129</v>
      </c>
      <c r="E171" s="82" t="s">
        <v>241</v>
      </c>
      <c r="F171" s="83" t="s">
        <v>242</v>
      </c>
      <c r="G171" s="84" t="s">
        <v>202</v>
      </c>
      <c r="H171" s="85">
        <v>0.112</v>
      </c>
      <c r="I171" s="1">
        <v>0</v>
      </c>
      <c r="J171" s="86">
        <f>ROUND(I171*H171,2)</f>
        <v>0</v>
      </c>
      <c r="K171" s="87"/>
      <c r="L171" s="9"/>
      <c r="M171" s="88" t="s">
        <v>1</v>
      </c>
      <c r="N171" s="89" t="s">
        <v>42</v>
      </c>
      <c r="O171" s="90">
        <v>0.58399999999999996</v>
      </c>
      <c r="P171" s="90">
        <f>O171*H171</f>
        <v>6.5407999999999994E-2</v>
      </c>
      <c r="Q171" s="90">
        <v>2.3010199999999998</v>
      </c>
      <c r="R171" s="90">
        <f>Q171*H171</f>
        <v>0.25771423999999998</v>
      </c>
      <c r="S171" s="90">
        <v>0</v>
      </c>
      <c r="T171" s="91">
        <f>S171*H171</f>
        <v>0</v>
      </c>
      <c r="U171" s="246"/>
      <c r="V171" s="246"/>
      <c r="W171" s="246"/>
      <c r="X171" s="246"/>
      <c r="Y171" s="246"/>
      <c r="Z171" s="246"/>
      <c r="AA171" s="246"/>
      <c r="AB171" s="246"/>
      <c r="AC171" s="246"/>
      <c r="AD171" s="246"/>
      <c r="AE171" s="246"/>
      <c r="AR171" s="92" t="s">
        <v>144</v>
      </c>
      <c r="AT171" s="92" t="s">
        <v>129</v>
      </c>
      <c r="AU171" s="92" t="s">
        <v>87</v>
      </c>
      <c r="AY171" s="3" t="s">
        <v>126</v>
      </c>
      <c r="BE171" s="93">
        <f>IF(N171="základní",J171,0)</f>
        <v>0</v>
      </c>
      <c r="BF171" s="93">
        <f>IF(N171="snížená",J171,0)</f>
        <v>0</v>
      </c>
      <c r="BG171" s="93">
        <f>IF(N171="zákl. přenesená",J171,0)</f>
        <v>0</v>
      </c>
      <c r="BH171" s="93">
        <f>IF(N171="sníž. přenesená",J171,0)</f>
        <v>0</v>
      </c>
      <c r="BI171" s="93">
        <f>IF(N171="nulová",J171,0)</f>
        <v>0</v>
      </c>
      <c r="BJ171" s="3" t="s">
        <v>85</v>
      </c>
      <c r="BK171" s="93">
        <f>ROUND(I171*H171,2)</f>
        <v>0</v>
      </c>
      <c r="BL171" s="3" t="s">
        <v>144</v>
      </c>
      <c r="BM171" s="92" t="s">
        <v>243</v>
      </c>
    </row>
    <row r="172" spans="1:65" s="106" customFormat="1">
      <c r="B172" s="107"/>
      <c r="D172" s="94" t="s">
        <v>204</v>
      </c>
      <c r="E172" s="108" t="s">
        <v>1</v>
      </c>
      <c r="F172" s="109" t="s">
        <v>244</v>
      </c>
      <c r="H172" s="110">
        <v>0.112</v>
      </c>
      <c r="L172" s="107"/>
      <c r="M172" s="111"/>
      <c r="N172" s="112"/>
      <c r="O172" s="112"/>
      <c r="P172" s="112"/>
      <c r="Q172" s="112"/>
      <c r="R172" s="112"/>
      <c r="S172" s="112"/>
      <c r="T172" s="113"/>
      <c r="AT172" s="108" t="s">
        <v>204</v>
      </c>
      <c r="AU172" s="108" t="s">
        <v>87</v>
      </c>
      <c r="AV172" s="106" t="s">
        <v>87</v>
      </c>
      <c r="AW172" s="106" t="s">
        <v>34</v>
      </c>
      <c r="AX172" s="106" t="s">
        <v>77</v>
      </c>
      <c r="AY172" s="108" t="s">
        <v>126</v>
      </c>
    </row>
    <row r="173" spans="1:65" s="114" customFormat="1">
      <c r="B173" s="115"/>
      <c r="D173" s="94" t="s">
        <v>204</v>
      </c>
      <c r="E173" s="116" t="s">
        <v>1</v>
      </c>
      <c r="F173" s="117" t="s">
        <v>206</v>
      </c>
      <c r="H173" s="118">
        <v>0.112</v>
      </c>
      <c r="L173" s="115"/>
      <c r="M173" s="119"/>
      <c r="N173" s="120"/>
      <c r="O173" s="120"/>
      <c r="P173" s="120"/>
      <c r="Q173" s="120"/>
      <c r="R173" s="120"/>
      <c r="S173" s="120"/>
      <c r="T173" s="121"/>
      <c r="AT173" s="116" t="s">
        <v>204</v>
      </c>
      <c r="AU173" s="116" t="s">
        <v>87</v>
      </c>
      <c r="AV173" s="114" t="s">
        <v>144</v>
      </c>
      <c r="AW173" s="114" t="s">
        <v>34</v>
      </c>
      <c r="AX173" s="114" t="s">
        <v>85</v>
      </c>
      <c r="AY173" s="116" t="s">
        <v>126</v>
      </c>
    </row>
    <row r="174" spans="1:65" s="11" customFormat="1" ht="33" customHeight="1">
      <c r="A174" s="246"/>
      <c r="B174" s="9"/>
      <c r="C174" s="81" t="s">
        <v>245</v>
      </c>
      <c r="D174" s="81" t="s">
        <v>129</v>
      </c>
      <c r="E174" s="82" t="s">
        <v>246</v>
      </c>
      <c r="F174" s="83" t="s">
        <v>247</v>
      </c>
      <c r="G174" s="84" t="s">
        <v>248</v>
      </c>
      <c r="H174" s="85">
        <v>1.4</v>
      </c>
      <c r="I174" s="1">
        <v>0</v>
      </c>
      <c r="J174" s="86">
        <f>ROUND(I174*H174,2)</f>
        <v>0</v>
      </c>
      <c r="K174" s="87"/>
      <c r="L174" s="9"/>
      <c r="M174" s="88" t="s">
        <v>1</v>
      </c>
      <c r="N174" s="89" t="s">
        <v>42</v>
      </c>
      <c r="O174" s="90">
        <v>0.98699999999999999</v>
      </c>
      <c r="P174" s="90">
        <f>O174*H174</f>
        <v>1.3817999999999999</v>
      </c>
      <c r="Q174" s="90">
        <v>0.73558000000000001</v>
      </c>
      <c r="R174" s="90">
        <f>Q174*H174</f>
        <v>1.0298119999999999</v>
      </c>
      <c r="S174" s="90">
        <v>0</v>
      </c>
      <c r="T174" s="91">
        <f>S174*H174</f>
        <v>0</v>
      </c>
      <c r="U174" s="246"/>
      <c r="V174" s="246"/>
      <c r="W174" s="246"/>
      <c r="X174" s="246"/>
      <c r="Y174" s="246"/>
      <c r="Z174" s="246"/>
      <c r="AA174" s="246"/>
      <c r="AB174" s="246"/>
      <c r="AC174" s="246"/>
      <c r="AD174" s="246"/>
      <c r="AE174" s="246"/>
      <c r="AR174" s="92" t="s">
        <v>144</v>
      </c>
      <c r="AT174" s="92" t="s">
        <v>129</v>
      </c>
      <c r="AU174" s="92" t="s">
        <v>87</v>
      </c>
      <c r="AY174" s="3" t="s">
        <v>126</v>
      </c>
      <c r="BE174" s="93">
        <f>IF(N174="základní",J174,0)</f>
        <v>0</v>
      </c>
      <c r="BF174" s="93">
        <f>IF(N174="snížená",J174,0)</f>
        <v>0</v>
      </c>
      <c r="BG174" s="93">
        <f>IF(N174="zákl. přenesená",J174,0)</f>
        <v>0</v>
      </c>
      <c r="BH174" s="93">
        <f>IF(N174="sníž. přenesená",J174,0)</f>
        <v>0</v>
      </c>
      <c r="BI174" s="93">
        <f>IF(N174="nulová",J174,0)</f>
        <v>0</v>
      </c>
      <c r="BJ174" s="3" t="s">
        <v>85</v>
      </c>
      <c r="BK174" s="93">
        <f>ROUND(I174*H174,2)</f>
        <v>0</v>
      </c>
      <c r="BL174" s="3" t="s">
        <v>144</v>
      </c>
      <c r="BM174" s="92" t="s">
        <v>249</v>
      </c>
    </row>
    <row r="175" spans="1:65" s="106" customFormat="1">
      <c r="B175" s="107"/>
      <c r="D175" s="94" t="s">
        <v>204</v>
      </c>
      <c r="E175" s="108" t="s">
        <v>1</v>
      </c>
      <c r="F175" s="109" t="s">
        <v>250</v>
      </c>
      <c r="H175" s="110">
        <v>1.4</v>
      </c>
      <c r="L175" s="107"/>
      <c r="M175" s="111"/>
      <c r="N175" s="112"/>
      <c r="O175" s="112"/>
      <c r="P175" s="112"/>
      <c r="Q175" s="112"/>
      <c r="R175" s="112"/>
      <c r="S175" s="112"/>
      <c r="T175" s="113"/>
      <c r="AT175" s="108" t="s">
        <v>204</v>
      </c>
      <c r="AU175" s="108" t="s">
        <v>87</v>
      </c>
      <c r="AV175" s="106" t="s">
        <v>87</v>
      </c>
      <c r="AW175" s="106" t="s">
        <v>34</v>
      </c>
      <c r="AX175" s="106" t="s">
        <v>77</v>
      </c>
      <c r="AY175" s="108" t="s">
        <v>126</v>
      </c>
    </row>
    <row r="176" spans="1:65" s="114" customFormat="1">
      <c r="B176" s="115"/>
      <c r="D176" s="94" t="s">
        <v>204</v>
      </c>
      <c r="E176" s="116" t="s">
        <v>1</v>
      </c>
      <c r="F176" s="117" t="s">
        <v>206</v>
      </c>
      <c r="H176" s="118">
        <v>1.4</v>
      </c>
      <c r="L176" s="115"/>
      <c r="M176" s="119"/>
      <c r="N176" s="120"/>
      <c r="O176" s="120"/>
      <c r="P176" s="120"/>
      <c r="Q176" s="120"/>
      <c r="R176" s="120"/>
      <c r="S176" s="120"/>
      <c r="T176" s="121"/>
      <c r="AT176" s="116" t="s">
        <v>204</v>
      </c>
      <c r="AU176" s="116" t="s">
        <v>87</v>
      </c>
      <c r="AV176" s="114" t="s">
        <v>144</v>
      </c>
      <c r="AW176" s="114" t="s">
        <v>34</v>
      </c>
      <c r="AX176" s="114" t="s">
        <v>85</v>
      </c>
      <c r="AY176" s="116" t="s">
        <v>126</v>
      </c>
    </row>
    <row r="177" spans="1:65" s="11" customFormat="1" ht="24.2" customHeight="1">
      <c r="A177" s="246"/>
      <c r="B177" s="9"/>
      <c r="C177" s="81" t="s">
        <v>8</v>
      </c>
      <c r="D177" s="81" t="s">
        <v>129</v>
      </c>
      <c r="E177" s="82" t="s">
        <v>251</v>
      </c>
      <c r="F177" s="83" t="s">
        <v>252</v>
      </c>
      <c r="G177" s="84" t="s">
        <v>233</v>
      </c>
      <c r="H177" s="85">
        <v>0.04</v>
      </c>
      <c r="I177" s="1">
        <v>0</v>
      </c>
      <c r="J177" s="86">
        <f>ROUND(I177*H177,2)</f>
        <v>0</v>
      </c>
      <c r="K177" s="87"/>
      <c r="L177" s="9"/>
      <c r="M177" s="88" t="s">
        <v>1</v>
      </c>
      <c r="N177" s="89" t="s">
        <v>42</v>
      </c>
      <c r="O177" s="90">
        <v>22.491</v>
      </c>
      <c r="P177" s="90">
        <f>O177*H177</f>
        <v>0.89964</v>
      </c>
      <c r="Q177" s="90">
        <v>1.0593999999999999</v>
      </c>
      <c r="R177" s="90">
        <f>Q177*H177</f>
        <v>4.2375999999999997E-2</v>
      </c>
      <c r="S177" s="90">
        <v>0</v>
      </c>
      <c r="T177" s="91">
        <f>S177*H177</f>
        <v>0</v>
      </c>
      <c r="U177" s="246"/>
      <c r="V177" s="246"/>
      <c r="W177" s="246"/>
      <c r="X177" s="246"/>
      <c r="Y177" s="246"/>
      <c r="Z177" s="246"/>
      <c r="AA177" s="246"/>
      <c r="AB177" s="246"/>
      <c r="AC177" s="246"/>
      <c r="AD177" s="246"/>
      <c r="AE177" s="246"/>
      <c r="AR177" s="92" t="s">
        <v>144</v>
      </c>
      <c r="AT177" s="92" t="s">
        <v>129</v>
      </c>
      <c r="AU177" s="92" t="s">
        <v>87</v>
      </c>
      <c r="AY177" s="3" t="s">
        <v>126</v>
      </c>
      <c r="BE177" s="93">
        <f>IF(N177="základní",J177,0)</f>
        <v>0</v>
      </c>
      <c r="BF177" s="93">
        <f>IF(N177="snížená",J177,0)</f>
        <v>0</v>
      </c>
      <c r="BG177" s="93">
        <f>IF(N177="zákl. přenesená",J177,0)</f>
        <v>0</v>
      </c>
      <c r="BH177" s="93">
        <f>IF(N177="sníž. přenesená",J177,0)</f>
        <v>0</v>
      </c>
      <c r="BI177" s="93">
        <f>IF(N177="nulová",J177,0)</f>
        <v>0</v>
      </c>
      <c r="BJ177" s="3" t="s">
        <v>85</v>
      </c>
      <c r="BK177" s="93">
        <f>ROUND(I177*H177,2)</f>
        <v>0</v>
      </c>
      <c r="BL177" s="3" t="s">
        <v>144</v>
      </c>
      <c r="BM177" s="92" t="s">
        <v>253</v>
      </c>
    </row>
    <row r="178" spans="1:65" s="106" customFormat="1" ht="22.5">
      <c r="B178" s="107"/>
      <c r="D178" s="94" t="s">
        <v>204</v>
      </c>
      <c r="E178" s="108" t="s">
        <v>1</v>
      </c>
      <c r="F178" s="109" t="s">
        <v>254</v>
      </c>
      <c r="H178" s="110">
        <v>0.04</v>
      </c>
      <c r="L178" s="107"/>
      <c r="M178" s="111"/>
      <c r="N178" s="112"/>
      <c r="O178" s="112"/>
      <c r="P178" s="112"/>
      <c r="Q178" s="112"/>
      <c r="R178" s="112"/>
      <c r="S178" s="112"/>
      <c r="T178" s="113"/>
      <c r="AT178" s="108" t="s">
        <v>204</v>
      </c>
      <c r="AU178" s="108" t="s">
        <v>87</v>
      </c>
      <c r="AV178" s="106" t="s">
        <v>87</v>
      </c>
      <c r="AW178" s="106" t="s">
        <v>34</v>
      </c>
      <c r="AX178" s="106" t="s">
        <v>77</v>
      </c>
      <c r="AY178" s="108" t="s">
        <v>126</v>
      </c>
    </row>
    <row r="179" spans="1:65" s="114" customFormat="1">
      <c r="B179" s="115"/>
      <c r="D179" s="94" t="s">
        <v>204</v>
      </c>
      <c r="E179" s="116" t="s">
        <v>1</v>
      </c>
      <c r="F179" s="117" t="s">
        <v>206</v>
      </c>
      <c r="H179" s="118">
        <v>0.04</v>
      </c>
      <c r="L179" s="115"/>
      <c r="M179" s="119"/>
      <c r="N179" s="120"/>
      <c r="O179" s="120"/>
      <c r="P179" s="120"/>
      <c r="Q179" s="120"/>
      <c r="R179" s="120"/>
      <c r="S179" s="120"/>
      <c r="T179" s="121"/>
      <c r="AT179" s="116" t="s">
        <v>204</v>
      </c>
      <c r="AU179" s="116" t="s">
        <v>87</v>
      </c>
      <c r="AV179" s="114" t="s">
        <v>144</v>
      </c>
      <c r="AW179" s="114" t="s">
        <v>34</v>
      </c>
      <c r="AX179" s="114" t="s">
        <v>85</v>
      </c>
      <c r="AY179" s="116" t="s">
        <v>126</v>
      </c>
    </row>
    <row r="180" spans="1:65" s="11" customFormat="1" ht="21.75" customHeight="1">
      <c r="A180" s="246"/>
      <c r="B180" s="9"/>
      <c r="C180" s="81" t="s">
        <v>255</v>
      </c>
      <c r="D180" s="81" t="s">
        <v>129</v>
      </c>
      <c r="E180" s="82" t="s">
        <v>256</v>
      </c>
      <c r="F180" s="83" t="s">
        <v>257</v>
      </c>
      <c r="G180" s="84" t="s">
        <v>233</v>
      </c>
      <c r="H180" s="85">
        <v>0.49099999999999999</v>
      </c>
      <c r="I180" s="1">
        <v>0</v>
      </c>
      <c r="J180" s="86">
        <f>ROUND(I180*H180,2)</f>
        <v>0</v>
      </c>
      <c r="K180" s="87"/>
      <c r="L180" s="9"/>
      <c r="M180" s="88" t="s">
        <v>1</v>
      </c>
      <c r="N180" s="89" t="s">
        <v>42</v>
      </c>
      <c r="O180" s="90">
        <v>15.231</v>
      </c>
      <c r="P180" s="90">
        <f>O180*H180</f>
        <v>7.478421</v>
      </c>
      <c r="Q180" s="90">
        <v>1.06277</v>
      </c>
      <c r="R180" s="90">
        <f>Q180*H180</f>
        <v>0.52182006999999997</v>
      </c>
      <c r="S180" s="90">
        <v>0</v>
      </c>
      <c r="T180" s="91">
        <f>S180*H180</f>
        <v>0</v>
      </c>
      <c r="U180" s="246"/>
      <c r="V180" s="246"/>
      <c r="W180" s="246"/>
      <c r="X180" s="246"/>
      <c r="Y180" s="246"/>
      <c r="Z180" s="246"/>
      <c r="AA180" s="246"/>
      <c r="AB180" s="246"/>
      <c r="AC180" s="246"/>
      <c r="AD180" s="246"/>
      <c r="AE180" s="246"/>
      <c r="AR180" s="92" t="s">
        <v>144</v>
      </c>
      <c r="AT180" s="92" t="s">
        <v>129</v>
      </c>
      <c r="AU180" s="92" t="s">
        <v>87</v>
      </c>
      <c r="AY180" s="3" t="s">
        <v>126</v>
      </c>
      <c r="BE180" s="93">
        <f>IF(N180="základní",J180,0)</f>
        <v>0</v>
      </c>
      <c r="BF180" s="93">
        <f>IF(N180="snížená",J180,0)</f>
        <v>0</v>
      </c>
      <c r="BG180" s="93">
        <f>IF(N180="zákl. přenesená",J180,0)</f>
        <v>0</v>
      </c>
      <c r="BH180" s="93">
        <f>IF(N180="sníž. přenesená",J180,0)</f>
        <v>0</v>
      </c>
      <c r="BI180" s="93">
        <f>IF(N180="nulová",J180,0)</f>
        <v>0</v>
      </c>
      <c r="BJ180" s="3" t="s">
        <v>85</v>
      </c>
      <c r="BK180" s="93">
        <f>ROUND(I180*H180,2)</f>
        <v>0</v>
      </c>
      <c r="BL180" s="3" t="s">
        <v>144</v>
      </c>
      <c r="BM180" s="92" t="s">
        <v>258</v>
      </c>
    </row>
    <row r="181" spans="1:65" s="106" customFormat="1" ht="22.5">
      <c r="B181" s="107"/>
      <c r="D181" s="94" t="s">
        <v>204</v>
      </c>
      <c r="E181" s="108" t="s">
        <v>1</v>
      </c>
      <c r="F181" s="109" t="s">
        <v>259</v>
      </c>
      <c r="H181" s="110">
        <v>0.49099999999999999</v>
      </c>
      <c r="L181" s="107"/>
      <c r="M181" s="111"/>
      <c r="N181" s="112"/>
      <c r="O181" s="112"/>
      <c r="P181" s="112"/>
      <c r="Q181" s="112"/>
      <c r="R181" s="112"/>
      <c r="S181" s="112"/>
      <c r="T181" s="113"/>
      <c r="AT181" s="108" t="s">
        <v>204</v>
      </c>
      <c r="AU181" s="108" t="s">
        <v>87</v>
      </c>
      <c r="AV181" s="106" t="s">
        <v>87</v>
      </c>
      <c r="AW181" s="106" t="s">
        <v>34</v>
      </c>
      <c r="AX181" s="106" t="s">
        <v>77</v>
      </c>
      <c r="AY181" s="108" t="s">
        <v>126</v>
      </c>
    </row>
    <row r="182" spans="1:65" s="114" customFormat="1">
      <c r="B182" s="115"/>
      <c r="D182" s="94" t="s">
        <v>204</v>
      </c>
      <c r="E182" s="116" t="s">
        <v>1</v>
      </c>
      <c r="F182" s="117" t="s">
        <v>206</v>
      </c>
      <c r="H182" s="118">
        <v>0.49099999999999999</v>
      </c>
      <c r="L182" s="115"/>
      <c r="M182" s="119"/>
      <c r="N182" s="120"/>
      <c r="O182" s="120"/>
      <c r="P182" s="120"/>
      <c r="Q182" s="120"/>
      <c r="R182" s="120"/>
      <c r="S182" s="120"/>
      <c r="T182" s="121"/>
      <c r="AT182" s="116" t="s">
        <v>204</v>
      </c>
      <c r="AU182" s="116" t="s">
        <v>87</v>
      </c>
      <c r="AV182" s="114" t="s">
        <v>144</v>
      </c>
      <c r="AW182" s="114" t="s">
        <v>34</v>
      </c>
      <c r="AX182" s="114" t="s">
        <v>85</v>
      </c>
      <c r="AY182" s="116" t="s">
        <v>126</v>
      </c>
    </row>
    <row r="183" spans="1:65" s="72" customFormat="1" ht="22.9" customHeight="1">
      <c r="B183" s="73"/>
      <c r="D183" s="74" t="s">
        <v>76</v>
      </c>
      <c r="E183" s="148" t="s">
        <v>142</v>
      </c>
      <c r="F183" s="148" t="s">
        <v>260</v>
      </c>
      <c r="G183" s="149"/>
      <c r="H183" s="149"/>
      <c r="I183" s="149"/>
      <c r="J183" s="150">
        <f>BK183</f>
        <v>0</v>
      </c>
      <c r="L183" s="73"/>
      <c r="M183" s="75"/>
      <c r="N183" s="76"/>
      <c r="O183" s="76"/>
      <c r="P183" s="77">
        <f>SUM(P184:P187)</f>
        <v>6.1653200000000004</v>
      </c>
      <c r="Q183" s="76"/>
      <c r="R183" s="77">
        <f>SUM(R184:R187)</f>
        <v>0.8856832</v>
      </c>
      <c r="S183" s="76"/>
      <c r="T183" s="78">
        <f>SUM(T184:T187)</f>
        <v>0</v>
      </c>
      <c r="AR183" s="74" t="s">
        <v>85</v>
      </c>
      <c r="AT183" s="79" t="s">
        <v>76</v>
      </c>
      <c r="AU183" s="79" t="s">
        <v>85</v>
      </c>
      <c r="AY183" s="74" t="s">
        <v>126</v>
      </c>
      <c r="BK183" s="80">
        <f>SUM(BK184:BK187)</f>
        <v>0</v>
      </c>
    </row>
    <row r="184" spans="1:65" s="11" customFormat="1" ht="24.2" customHeight="1">
      <c r="A184" s="246"/>
      <c r="B184" s="9"/>
      <c r="C184" s="81" t="s">
        <v>261</v>
      </c>
      <c r="D184" s="81" t="s">
        <v>129</v>
      </c>
      <c r="E184" s="82" t="s">
        <v>262</v>
      </c>
      <c r="F184" s="83" t="s">
        <v>263</v>
      </c>
      <c r="G184" s="84" t="s">
        <v>264</v>
      </c>
      <c r="H184" s="85">
        <v>1</v>
      </c>
      <c r="I184" s="1">
        <v>0</v>
      </c>
      <c r="J184" s="86">
        <f>ROUND(I184*H184,2)</f>
        <v>0</v>
      </c>
      <c r="K184" s="87"/>
      <c r="L184" s="9"/>
      <c r="M184" s="88" t="s">
        <v>1</v>
      </c>
      <c r="N184" s="89" t="s">
        <v>42</v>
      </c>
      <c r="O184" s="90">
        <v>0.20300000000000001</v>
      </c>
      <c r="P184" s="90">
        <f>O184*H184</f>
        <v>0.20300000000000001</v>
      </c>
      <c r="Q184" s="90">
        <v>2.0709999999999999E-2</v>
      </c>
      <c r="R184" s="90">
        <f>Q184*H184</f>
        <v>2.0709999999999999E-2</v>
      </c>
      <c r="S184" s="90">
        <v>0</v>
      </c>
      <c r="T184" s="91">
        <f>S184*H184</f>
        <v>0</v>
      </c>
      <c r="U184" s="246"/>
      <c r="V184" s="246"/>
      <c r="W184" s="246"/>
      <c r="X184" s="246"/>
      <c r="Y184" s="246"/>
      <c r="Z184" s="246"/>
      <c r="AA184" s="246"/>
      <c r="AB184" s="246"/>
      <c r="AC184" s="246"/>
      <c r="AD184" s="246"/>
      <c r="AE184" s="246"/>
      <c r="AR184" s="92" t="s">
        <v>144</v>
      </c>
      <c r="AT184" s="92" t="s">
        <v>129</v>
      </c>
      <c r="AU184" s="92" t="s">
        <v>87</v>
      </c>
      <c r="AY184" s="3" t="s">
        <v>126</v>
      </c>
      <c r="BE184" s="93">
        <f>IF(N184="základní",J184,0)</f>
        <v>0</v>
      </c>
      <c r="BF184" s="93">
        <f>IF(N184="snížená",J184,0)</f>
        <v>0</v>
      </c>
      <c r="BG184" s="93">
        <f>IF(N184="zákl. přenesená",J184,0)</f>
        <v>0</v>
      </c>
      <c r="BH184" s="93">
        <f>IF(N184="sníž. přenesená",J184,0)</f>
        <v>0</v>
      </c>
      <c r="BI184" s="93">
        <f>IF(N184="nulová",J184,0)</f>
        <v>0</v>
      </c>
      <c r="BJ184" s="3" t="s">
        <v>85</v>
      </c>
      <c r="BK184" s="93">
        <f>ROUND(I184*H184,2)</f>
        <v>0</v>
      </c>
      <c r="BL184" s="3" t="s">
        <v>144</v>
      </c>
      <c r="BM184" s="92" t="s">
        <v>265</v>
      </c>
    </row>
    <row r="185" spans="1:65" s="11" customFormat="1" ht="24.2" customHeight="1">
      <c r="A185" s="246"/>
      <c r="B185" s="9"/>
      <c r="C185" s="81" t="s">
        <v>266</v>
      </c>
      <c r="D185" s="81" t="s">
        <v>129</v>
      </c>
      <c r="E185" s="82" t="s">
        <v>267</v>
      </c>
      <c r="F185" s="83" t="s">
        <v>268</v>
      </c>
      <c r="G185" s="84" t="s">
        <v>248</v>
      </c>
      <c r="H185" s="85">
        <v>10.92</v>
      </c>
      <c r="I185" s="1">
        <v>0</v>
      </c>
      <c r="J185" s="86">
        <f>ROUND(I185*H185,2)</f>
        <v>0</v>
      </c>
      <c r="K185" s="87"/>
      <c r="L185" s="9"/>
      <c r="M185" s="88" t="s">
        <v>1</v>
      </c>
      <c r="N185" s="89" t="s">
        <v>42</v>
      </c>
      <c r="O185" s="90">
        <v>0.54600000000000004</v>
      </c>
      <c r="P185" s="90">
        <f>O185*H185</f>
        <v>5.9623200000000001</v>
      </c>
      <c r="Q185" s="90">
        <v>7.9210000000000003E-2</v>
      </c>
      <c r="R185" s="90">
        <f>Q185*H185</f>
        <v>0.8649732</v>
      </c>
      <c r="S185" s="90">
        <v>0</v>
      </c>
      <c r="T185" s="91">
        <f>S185*H185</f>
        <v>0</v>
      </c>
      <c r="U185" s="246"/>
      <c r="V185" s="246"/>
      <c r="W185" s="246"/>
      <c r="X185" s="246"/>
      <c r="Y185" s="246"/>
      <c r="Z185" s="246"/>
      <c r="AA185" s="246"/>
      <c r="AB185" s="246"/>
      <c r="AC185" s="246"/>
      <c r="AD185" s="246"/>
      <c r="AE185" s="246"/>
      <c r="AR185" s="92" t="s">
        <v>144</v>
      </c>
      <c r="AT185" s="92" t="s">
        <v>129</v>
      </c>
      <c r="AU185" s="92" t="s">
        <v>87</v>
      </c>
      <c r="AY185" s="3" t="s">
        <v>126</v>
      </c>
      <c r="BE185" s="93">
        <f>IF(N185="základní",J185,0)</f>
        <v>0</v>
      </c>
      <c r="BF185" s="93">
        <f>IF(N185="snížená",J185,0)</f>
        <v>0</v>
      </c>
      <c r="BG185" s="93">
        <f>IF(N185="zákl. přenesená",J185,0)</f>
        <v>0</v>
      </c>
      <c r="BH185" s="93">
        <f>IF(N185="sníž. přenesená",J185,0)</f>
        <v>0</v>
      </c>
      <c r="BI185" s="93">
        <f>IF(N185="nulová",J185,0)</f>
        <v>0</v>
      </c>
      <c r="BJ185" s="3" t="s">
        <v>85</v>
      </c>
      <c r="BK185" s="93">
        <f>ROUND(I185*H185,2)</f>
        <v>0</v>
      </c>
      <c r="BL185" s="3" t="s">
        <v>144</v>
      </c>
      <c r="BM185" s="92" t="s">
        <v>269</v>
      </c>
    </row>
    <row r="186" spans="1:65" s="106" customFormat="1">
      <c r="B186" s="107"/>
      <c r="D186" s="94" t="s">
        <v>204</v>
      </c>
      <c r="E186" s="108" t="s">
        <v>1</v>
      </c>
      <c r="F186" s="109" t="s">
        <v>270</v>
      </c>
      <c r="H186" s="110">
        <v>10.92</v>
      </c>
      <c r="L186" s="107"/>
      <c r="M186" s="111"/>
      <c r="N186" s="112"/>
      <c r="O186" s="112"/>
      <c r="P186" s="112"/>
      <c r="Q186" s="112"/>
      <c r="R186" s="112"/>
      <c r="S186" s="112"/>
      <c r="T186" s="113"/>
      <c r="AT186" s="108" t="s">
        <v>204</v>
      </c>
      <c r="AU186" s="108" t="s">
        <v>87</v>
      </c>
      <c r="AV186" s="106" t="s">
        <v>87</v>
      </c>
      <c r="AW186" s="106" t="s">
        <v>34</v>
      </c>
      <c r="AX186" s="106" t="s">
        <v>77</v>
      </c>
      <c r="AY186" s="108" t="s">
        <v>126</v>
      </c>
    </row>
    <row r="187" spans="1:65" s="114" customFormat="1">
      <c r="B187" s="115"/>
      <c r="D187" s="94" t="s">
        <v>204</v>
      </c>
      <c r="E187" s="116" t="s">
        <v>1</v>
      </c>
      <c r="F187" s="117" t="s">
        <v>206</v>
      </c>
      <c r="H187" s="118">
        <v>10.92</v>
      </c>
      <c r="L187" s="115"/>
      <c r="M187" s="119"/>
      <c r="N187" s="120"/>
      <c r="O187" s="120"/>
      <c r="P187" s="120"/>
      <c r="Q187" s="120"/>
      <c r="R187" s="120"/>
      <c r="S187" s="120"/>
      <c r="T187" s="121"/>
      <c r="AT187" s="116" t="s">
        <v>204</v>
      </c>
      <c r="AU187" s="116" t="s">
        <v>87</v>
      </c>
      <c r="AV187" s="114" t="s">
        <v>144</v>
      </c>
      <c r="AW187" s="114" t="s">
        <v>34</v>
      </c>
      <c r="AX187" s="114" t="s">
        <v>85</v>
      </c>
      <c r="AY187" s="116" t="s">
        <v>126</v>
      </c>
    </row>
    <row r="188" spans="1:65" s="72" customFormat="1" ht="22.9" customHeight="1">
      <c r="B188" s="73"/>
      <c r="D188" s="74" t="s">
        <v>76</v>
      </c>
      <c r="E188" s="148" t="s">
        <v>154</v>
      </c>
      <c r="F188" s="148" t="s">
        <v>271</v>
      </c>
      <c r="G188" s="149"/>
      <c r="H188" s="149"/>
      <c r="I188" s="149"/>
      <c r="J188" s="150">
        <f>BK188</f>
        <v>0</v>
      </c>
      <c r="L188" s="73"/>
      <c r="M188" s="75"/>
      <c r="N188" s="76"/>
      <c r="O188" s="76"/>
      <c r="P188" s="77">
        <f>SUM(P189:P242)</f>
        <v>489.43773299999998</v>
      </c>
      <c r="Q188" s="76"/>
      <c r="R188" s="77">
        <f>SUM(R189:R242)</f>
        <v>28.822726070000005</v>
      </c>
      <c r="S188" s="76"/>
      <c r="T188" s="78">
        <f>SUM(T189:T242)</f>
        <v>0</v>
      </c>
      <c r="AR188" s="74" t="s">
        <v>85</v>
      </c>
      <c r="AT188" s="79" t="s">
        <v>76</v>
      </c>
      <c r="AU188" s="79" t="s">
        <v>85</v>
      </c>
      <c r="AY188" s="74" t="s">
        <v>126</v>
      </c>
      <c r="BK188" s="80">
        <f>SUM(BK189:BK242)</f>
        <v>0</v>
      </c>
    </row>
    <row r="189" spans="1:65" s="11" customFormat="1" ht="33" customHeight="1">
      <c r="A189" s="246"/>
      <c r="B189" s="9"/>
      <c r="C189" s="81" t="s">
        <v>272</v>
      </c>
      <c r="D189" s="81" t="s">
        <v>129</v>
      </c>
      <c r="E189" s="82" t="s">
        <v>273</v>
      </c>
      <c r="F189" s="83" t="s">
        <v>274</v>
      </c>
      <c r="G189" s="84" t="s">
        <v>248</v>
      </c>
      <c r="H189" s="85">
        <v>203.3</v>
      </c>
      <c r="I189" s="1">
        <v>0</v>
      </c>
      <c r="J189" s="86">
        <f>ROUND(I189*H189,2)</f>
        <v>0</v>
      </c>
      <c r="K189" s="87"/>
      <c r="L189" s="9"/>
      <c r="M189" s="88" t="s">
        <v>1</v>
      </c>
      <c r="N189" s="89" t="s">
        <v>42</v>
      </c>
      <c r="O189" s="90">
        <v>0.38</v>
      </c>
      <c r="P189" s="90">
        <f>O189*H189</f>
        <v>77.254000000000005</v>
      </c>
      <c r="Q189" s="90">
        <v>1.78E-2</v>
      </c>
      <c r="R189" s="90">
        <f>Q189*H189</f>
        <v>3.6187400000000003</v>
      </c>
      <c r="S189" s="90">
        <v>0</v>
      </c>
      <c r="T189" s="91">
        <f>S189*H189</f>
        <v>0</v>
      </c>
      <c r="U189" s="246"/>
      <c r="V189" s="246"/>
      <c r="W189" s="246"/>
      <c r="X189" s="246"/>
      <c r="Y189" s="246"/>
      <c r="Z189" s="246"/>
      <c r="AA189" s="246"/>
      <c r="AB189" s="246"/>
      <c r="AC189" s="246"/>
      <c r="AD189" s="246"/>
      <c r="AE189" s="246"/>
      <c r="AR189" s="92" t="s">
        <v>144</v>
      </c>
      <c r="AT189" s="92" t="s">
        <v>129</v>
      </c>
      <c r="AU189" s="92" t="s">
        <v>87</v>
      </c>
      <c r="AY189" s="3" t="s">
        <v>126</v>
      </c>
      <c r="BE189" s="93">
        <f>IF(N189="základní",J189,0)</f>
        <v>0</v>
      </c>
      <c r="BF189" s="93">
        <f>IF(N189="snížená",J189,0)</f>
        <v>0</v>
      </c>
      <c r="BG189" s="93">
        <f>IF(N189="zákl. přenesená",J189,0)</f>
        <v>0</v>
      </c>
      <c r="BH189" s="93">
        <f>IF(N189="sníž. přenesená",J189,0)</f>
        <v>0</v>
      </c>
      <c r="BI189" s="93">
        <f>IF(N189="nulová",J189,0)</f>
        <v>0</v>
      </c>
      <c r="BJ189" s="3" t="s">
        <v>85</v>
      </c>
      <c r="BK189" s="93">
        <f>ROUND(I189*H189,2)</f>
        <v>0</v>
      </c>
      <c r="BL189" s="3" t="s">
        <v>144</v>
      </c>
      <c r="BM189" s="92" t="s">
        <v>275</v>
      </c>
    </row>
    <row r="190" spans="1:65" s="126" customFormat="1">
      <c r="B190" s="127"/>
      <c r="D190" s="94" t="s">
        <v>204</v>
      </c>
      <c r="E190" s="128" t="s">
        <v>1</v>
      </c>
      <c r="F190" s="129" t="s">
        <v>276</v>
      </c>
      <c r="H190" s="128" t="s">
        <v>1</v>
      </c>
      <c r="L190" s="127"/>
      <c r="M190" s="130"/>
      <c r="N190" s="131"/>
      <c r="O190" s="131"/>
      <c r="P190" s="131"/>
      <c r="Q190" s="131"/>
      <c r="R190" s="131"/>
      <c r="S190" s="131"/>
      <c r="T190" s="132"/>
      <c r="AT190" s="128" t="s">
        <v>204</v>
      </c>
      <c r="AU190" s="128" t="s">
        <v>87</v>
      </c>
      <c r="AV190" s="126" t="s">
        <v>85</v>
      </c>
      <c r="AW190" s="126" t="s">
        <v>34</v>
      </c>
      <c r="AX190" s="126" t="s">
        <v>77</v>
      </c>
      <c r="AY190" s="128" t="s">
        <v>126</v>
      </c>
    </row>
    <row r="191" spans="1:65" s="106" customFormat="1">
      <c r="B191" s="107"/>
      <c r="D191" s="94" t="s">
        <v>204</v>
      </c>
      <c r="E191" s="108" t="s">
        <v>1</v>
      </c>
      <c r="F191" s="109" t="s">
        <v>277</v>
      </c>
      <c r="H191" s="110">
        <v>203.3</v>
      </c>
      <c r="L191" s="107"/>
      <c r="M191" s="111"/>
      <c r="N191" s="112"/>
      <c r="O191" s="112"/>
      <c r="P191" s="112"/>
      <c r="Q191" s="112"/>
      <c r="R191" s="112"/>
      <c r="S191" s="112"/>
      <c r="T191" s="113"/>
      <c r="AT191" s="108" t="s">
        <v>204</v>
      </c>
      <c r="AU191" s="108" t="s">
        <v>87</v>
      </c>
      <c r="AV191" s="106" t="s">
        <v>87</v>
      </c>
      <c r="AW191" s="106" t="s">
        <v>34</v>
      </c>
      <c r="AX191" s="106" t="s">
        <v>77</v>
      </c>
      <c r="AY191" s="108" t="s">
        <v>126</v>
      </c>
    </row>
    <row r="192" spans="1:65" s="114" customFormat="1">
      <c r="B192" s="115"/>
      <c r="D192" s="94" t="s">
        <v>204</v>
      </c>
      <c r="E192" s="116" t="s">
        <v>1</v>
      </c>
      <c r="F192" s="117" t="s">
        <v>206</v>
      </c>
      <c r="H192" s="118">
        <v>203.3</v>
      </c>
      <c r="L192" s="115"/>
      <c r="M192" s="119"/>
      <c r="N192" s="120"/>
      <c r="O192" s="120"/>
      <c r="P192" s="120"/>
      <c r="Q192" s="120"/>
      <c r="R192" s="120"/>
      <c r="S192" s="120"/>
      <c r="T192" s="121"/>
      <c r="AT192" s="116" t="s">
        <v>204</v>
      </c>
      <c r="AU192" s="116" t="s">
        <v>87</v>
      </c>
      <c r="AV192" s="114" t="s">
        <v>144</v>
      </c>
      <c r="AW192" s="114" t="s">
        <v>34</v>
      </c>
      <c r="AX192" s="114" t="s">
        <v>85</v>
      </c>
      <c r="AY192" s="116" t="s">
        <v>126</v>
      </c>
    </row>
    <row r="193" spans="1:65" s="11" customFormat="1" ht="44.25" customHeight="1">
      <c r="A193" s="246"/>
      <c r="B193" s="9"/>
      <c r="C193" s="81" t="s">
        <v>278</v>
      </c>
      <c r="D193" s="81" t="s">
        <v>129</v>
      </c>
      <c r="E193" s="82" t="s">
        <v>279</v>
      </c>
      <c r="F193" s="83" t="s">
        <v>280</v>
      </c>
      <c r="G193" s="84" t="s">
        <v>248</v>
      </c>
      <c r="H193" s="85">
        <v>46.08</v>
      </c>
      <c r="I193" s="1">
        <v>0</v>
      </c>
      <c r="J193" s="86">
        <f>ROUND(I193*H193,2)</f>
        <v>0</v>
      </c>
      <c r="K193" s="87"/>
      <c r="L193" s="9"/>
      <c r="M193" s="88" t="s">
        <v>1</v>
      </c>
      <c r="N193" s="89" t="s">
        <v>42</v>
      </c>
      <c r="O193" s="90">
        <v>0.71599999999999997</v>
      </c>
      <c r="P193" s="90">
        <f>O193*H193</f>
        <v>32.993279999999999</v>
      </c>
      <c r="Q193" s="90">
        <v>2.1899999999999999E-2</v>
      </c>
      <c r="R193" s="90">
        <f>Q193*H193</f>
        <v>1.0091519999999998</v>
      </c>
      <c r="S193" s="90">
        <v>0</v>
      </c>
      <c r="T193" s="91">
        <f>S193*H193</f>
        <v>0</v>
      </c>
      <c r="U193" s="246"/>
      <c r="V193" s="246"/>
      <c r="W193" s="246"/>
      <c r="X193" s="246"/>
      <c r="Y193" s="246"/>
      <c r="Z193" s="246"/>
      <c r="AA193" s="246"/>
      <c r="AB193" s="246"/>
      <c r="AC193" s="246"/>
      <c r="AD193" s="246"/>
      <c r="AE193" s="246"/>
      <c r="AR193" s="92" t="s">
        <v>144</v>
      </c>
      <c r="AT193" s="92" t="s">
        <v>129</v>
      </c>
      <c r="AU193" s="92" t="s">
        <v>87</v>
      </c>
      <c r="AY193" s="3" t="s">
        <v>126</v>
      </c>
      <c r="BE193" s="93">
        <f>IF(N193="základní",J193,0)</f>
        <v>0</v>
      </c>
      <c r="BF193" s="93">
        <f>IF(N193="snížená",J193,0)</f>
        <v>0</v>
      </c>
      <c r="BG193" s="93">
        <f>IF(N193="zákl. přenesená",J193,0)</f>
        <v>0</v>
      </c>
      <c r="BH193" s="93">
        <f>IF(N193="sníž. přenesená",J193,0)</f>
        <v>0</v>
      </c>
      <c r="BI193" s="93">
        <f>IF(N193="nulová",J193,0)</f>
        <v>0</v>
      </c>
      <c r="BJ193" s="3" t="s">
        <v>85</v>
      </c>
      <c r="BK193" s="93">
        <f>ROUND(I193*H193,2)</f>
        <v>0</v>
      </c>
      <c r="BL193" s="3" t="s">
        <v>144</v>
      </c>
      <c r="BM193" s="92" t="s">
        <v>281</v>
      </c>
    </row>
    <row r="194" spans="1:65" s="106" customFormat="1">
      <c r="B194" s="107"/>
      <c r="D194" s="94" t="s">
        <v>204</v>
      </c>
      <c r="E194" s="108" t="s">
        <v>1</v>
      </c>
      <c r="F194" s="109" t="s">
        <v>282</v>
      </c>
      <c r="H194" s="110">
        <v>46.08</v>
      </c>
      <c r="L194" s="107"/>
      <c r="M194" s="111"/>
      <c r="N194" s="112"/>
      <c r="O194" s="112"/>
      <c r="P194" s="112"/>
      <c r="Q194" s="112"/>
      <c r="R194" s="112"/>
      <c r="S194" s="112"/>
      <c r="T194" s="113"/>
      <c r="AT194" s="108" t="s">
        <v>204</v>
      </c>
      <c r="AU194" s="108" t="s">
        <v>87</v>
      </c>
      <c r="AV194" s="106" t="s">
        <v>87</v>
      </c>
      <c r="AW194" s="106" t="s">
        <v>34</v>
      </c>
      <c r="AX194" s="106" t="s">
        <v>77</v>
      </c>
      <c r="AY194" s="108" t="s">
        <v>126</v>
      </c>
    </row>
    <row r="195" spans="1:65" s="114" customFormat="1">
      <c r="B195" s="115"/>
      <c r="D195" s="94" t="s">
        <v>204</v>
      </c>
      <c r="E195" s="116" t="s">
        <v>1</v>
      </c>
      <c r="F195" s="117" t="s">
        <v>206</v>
      </c>
      <c r="H195" s="118">
        <v>46.08</v>
      </c>
      <c r="L195" s="115"/>
      <c r="M195" s="119"/>
      <c r="N195" s="120"/>
      <c r="O195" s="120"/>
      <c r="P195" s="120"/>
      <c r="Q195" s="120"/>
      <c r="R195" s="120"/>
      <c r="S195" s="120"/>
      <c r="T195" s="121"/>
      <c r="AT195" s="116" t="s">
        <v>204</v>
      </c>
      <c r="AU195" s="116" t="s">
        <v>87</v>
      </c>
      <c r="AV195" s="114" t="s">
        <v>144</v>
      </c>
      <c r="AW195" s="114" t="s">
        <v>34</v>
      </c>
      <c r="AX195" s="114" t="s">
        <v>85</v>
      </c>
      <c r="AY195" s="116" t="s">
        <v>126</v>
      </c>
    </row>
    <row r="196" spans="1:65" s="11" customFormat="1" ht="24.2" customHeight="1">
      <c r="A196" s="246"/>
      <c r="B196" s="9"/>
      <c r="C196" s="81" t="s">
        <v>283</v>
      </c>
      <c r="D196" s="81" t="s">
        <v>129</v>
      </c>
      <c r="E196" s="82" t="s">
        <v>284</v>
      </c>
      <c r="F196" s="83" t="s">
        <v>285</v>
      </c>
      <c r="G196" s="84" t="s">
        <v>248</v>
      </c>
      <c r="H196" s="85">
        <v>161.35400000000001</v>
      </c>
      <c r="I196" s="1">
        <v>0</v>
      </c>
      <c r="J196" s="86">
        <f>ROUND(I196*H196,2)</f>
        <v>0</v>
      </c>
      <c r="K196" s="87"/>
      <c r="L196" s="9"/>
      <c r="M196" s="88" t="s">
        <v>1</v>
      </c>
      <c r="N196" s="89" t="s">
        <v>42</v>
      </c>
      <c r="O196" s="90">
        <v>0.47</v>
      </c>
      <c r="P196" s="90">
        <f>O196*H196</f>
        <v>75.836380000000005</v>
      </c>
      <c r="Q196" s="90">
        <v>1.8380000000000001E-2</v>
      </c>
      <c r="R196" s="90">
        <f>Q196*H196</f>
        <v>2.9656865200000002</v>
      </c>
      <c r="S196" s="90">
        <v>0</v>
      </c>
      <c r="T196" s="91">
        <f>S196*H196</f>
        <v>0</v>
      </c>
      <c r="U196" s="246"/>
      <c r="V196" s="246"/>
      <c r="W196" s="246"/>
      <c r="X196" s="246"/>
      <c r="Y196" s="246"/>
      <c r="Z196" s="246"/>
      <c r="AA196" s="246"/>
      <c r="AB196" s="246"/>
      <c r="AC196" s="246"/>
      <c r="AD196" s="246"/>
      <c r="AE196" s="246"/>
      <c r="AR196" s="92" t="s">
        <v>144</v>
      </c>
      <c r="AT196" s="92" t="s">
        <v>129</v>
      </c>
      <c r="AU196" s="92" t="s">
        <v>87</v>
      </c>
      <c r="AY196" s="3" t="s">
        <v>126</v>
      </c>
      <c r="BE196" s="93">
        <f>IF(N196="základní",J196,0)</f>
        <v>0</v>
      </c>
      <c r="BF196" s="93">
        <f>IF(N196="snížená",J196,0)</f>
        <v>0</v>
      </c>
      <c r="BG196" s="93">
        <f>IF(N196="zákl. přenesená",J196,0)</f>
        <v>0</v>
      </c>
      <c r="BH196" s="93">
        <f>IF(N196="sníž. přenesená",J196,0)</f>
        <v>0</v>
      </c>
      <c r="BI196" s="93">
        <f>IF(N196="nulová",J196,0)</f>
        <v>0</v>
      </c>
      <c r="BJ196" s="3" t="s">
        <v>85</v>
      </c>
      <c r="BK196" s="93">
        <f>ROUND(I196*H196,2)</f>
        <v>0</v>
      </c>
      <c r="BL196" s="3" t="s">
        <v>144</v>
      </c>
      <c r="BM196" s="92" t="s">
        <v>286</v>
      </c>
    </row>
    <row r="197" spans="1:65" s="106" customFormat="1">
      <c r="B197" s="107"/>
      <c r="D197" s="94" t="s">
        <v>204</v>
      </c>
      <c r="E197" s="108" t="s">
        <v>1</v>
      </c>
      <c r="F197" s="109" t="s">
        <v>287</v>
      </c>
      <c r="H197" s="110">
        <v>181.19399999999999</v>
      </c>
      <c r="L197" s="107"/>
      <c r="M197" s="111"/>
      <c r="N197" s="112"/>
      <c r="O197" s="112"/>
      <c r="P197" s="112"/>
      <c r="Q197" s="112"/>
      <c r="R197" s="112"/>
      <c r="S197" s="112"/>
      <c r="T197" s="113"/>
      <c r="AT197" s="108" t="s">
        <v>204</v>
      </c>
      <c r="AU197" s="108" t="s">
        <v>87</v>
      </c>
      <c r="AV197" s="106" t="s">
        <v>87</v>
      </c>
      <c r="AW197" s="106" t="s">
        <v>34</v>
      </c>
      <c r="AX197" s="106" t="s">
        <v>77</v>
      </c>
      <c r="AY197" s="108" t="s">
        <v>126</v>
      </c>
    </row>
    <row r="198" spans="1:65" s="106" customFormat="1">
      <c r="B198" s="107"/>
      <c r="D198" s="94" t="s">
        <v>204</v>
      </c>
      <c r="E198" s="108" t="s">
        <v>1</v>
      </c>
      <c r="F198" s="109" t="s">
        <v>288</v>
      </c>
      <c r="H198" s="110">
        <v>-19.84</v>
      </c>
      <c r="L198" s="107"/>
      <c r="M198" s="111"/>
      <c r="N198" s="112"/>
      <c r="O198" s="112"/>
      <c r="P198" s="112"/>
      <c r="Q198" s="112"/>
      <c r="R198" s="112"/>
      <c r="S198" s="112"/>
      <c r="T198" s="113"/>
      <c r="AT198" s="108" t="s">
        <v>204</v>
      </c>
      <c r="AU198" s="108" t="s">
        <v>87</v>
      </c>
      <c r="AV198" s="106" t="s">
        <v>87</v>
      </c>
      <c r="AW198" s="106" t="s">
        <v>34</v>
      </c>
      <c r="AX198" s="106" t="s">
        <v>77</v>
      </c>
      <c r="AY198" s="108" t="s">
        <v>126</v>
      </c>
    </row>
    <row r="199" spans="1:65" s="114" customFormat="1">
      <c r="B199" s="115"/>
      <c r="D199" s="94" t="s">
        <v>204</v>
      </c>
      <c r="E199" s="116" t="s">
        <v>1</v>
      </c>
      <c r="F199" s="117" t="s">
        <v>206</v>
      </c>
      <c r="H199" s="118">
        <v>161.35400000000001</v>
      </c>
      <c r="L199" s="115"/>
      <c r="M199" s="119"/>
      <c r="N199" s="120"/>
      <c r="O199" s="120"/>
      <c r="P199" s="120"/>
      <c r="Q199" s="120"/>
      <c r="R199" s="120"/>
      <c r="S199" s="120"/>
      <c r="T199" s="121"/>
      <c r="AT199" s="116" t="s">
        <v>204</v>
      </c>
      <c r="AU199" s="116" t="s">
        <v>87</v>
      </c>
      <c r="AV199" s="114" t="s">
        <v>144</v>
      </c>
      <c r="AW199" s="114" t="s">
        <v>34</v>
      </c>
      <c r="AX199" s="114" t="s">
        <v>85</v>
      </c>
      <c r="AY199" s="116" t="s">
        <v>126</v>
      </c>
    </row>
    <row r="200" spans="1:65" s="11" customFormat="1" ht="24.2" customHeight="1">
      <c r="A200" s="246"/>
      <c r="B200" s="9"/>
      <c r="C200" s="81" t="s">
        <v>289</v>
      </c>
      <c r="D200" s="81" t="s">
        <v>129</v>
      </c>
      <c r="E200" s="82" t="s">
        <v>290</v>
      </c>
      <c r="F200" s="83" t="s">
        <v>291</v>
      </c>
      <c r="G200" s="84" t="s">
        <v>248</v>
      </c>
      <c r="H200" s="85">
        <v>645.41600000000005</v>
      </c>
      <c r="I200" s="1">
        <v>0</v>
      </c>
      <c r="J200" s="86">
        <f>ROUND(I200*H200,2)</f>
        <v>0</v>
      </c>
      <c r="K200" s="87"/>
      <c r="L200" s="9"/>
      <c r="M200" s="88" t="s">
        <v>1</v>
      </c>
      <c r="N200" s="89" t="s">
        <v>42</v>
      </c>
      <c r="O200" s="90">
        <v>0.09</v>
      </c>
      <c r="P200" s="90">
        <f>O200*H200</f>
        <v>58.087440000000001</v>
      </c>
      <c r="Q200" s="90">
        <v>7.9000000000000008E-3</v>
      </c>
      <c r="R200" s="90">
        <f>Q200*H200</f>
        <v>5.0987864000000007</v>
      </c>
      <c r="S200" s="90">
        <v>0</v>
      </c>
      <c r="T200" s="91">
        <f>S200*H200</f>
        <v>0</v>
      </c>
      <c r="U200" s="246"/>
      <c r="V200" s="246"/>
      <c r="W200" s="246"/>
      <c r="X200" s="246"/>
      <c r="Y200" s="246"/>
      <c r="Z200" s="246"/>
      <c r="AA200" s="246"/>
      <c r="AB200" s="246"/>
      <c r="AC200" s="246"/>
      <c r="AD200" s="246"/>
      <c r="AE200" s="246"/>
      <c r="AR200" s="92" t="s">
        <v>144</v>
      </c>
      <c r="AT200" s="92" t="s">
        <v>129</v>
      </c>
      <c r="AU200" s="92" t="s">
        <v>87</v>
      </c>
      <c r="AY200" s="3" t="s">
        <v>126</v>
      </c>
      <c r="BE200" s="93">
        <f>IF(N200="základní",J200,0)</f>
        <v>0</v>
      </c>
      <c r="BF200" s="93">
        <f>IF(N200="snížená",J200,0)</f>
        <v>0</v>
      </c>
      <c r="BG200" s="93">
        <f>IF(N200="zákl. přenesená",J200,0)</f>
        <v>0</v>
      </c>
      <c r="BH200" s="93">
        <f>IF(N200="sníž. přenesená",J200,0)</f>
        <v>0</v>
      </c>
      <c r="BI200" s="93">
        <f>IF(N200="nulová",J200,0)</f>
        <v>0</v>
      </c>
      <c r="BJ200" s="3" t="s">
        <v>85</v>
      </c>
      <c r="BK200" s="93">
        <f>ROUND(I200*H200,2)</f>
        <v>0</v>
      </c>
      <c r="BL200" s="3" t="s">
        <v>144</v>
      </c>
      <c r="BM200" s="92" t="s">
        <v>292</v>
      </c>
    </row>
    <row r="201" spans="1:65" s="11" customFormat="1" ht="19.5">
      <c r="A201" s="246"/>
      <c r="B201" s="9"/>
      <c r="C201" s="246"/>
      <c r="D201" s="94" t="s">
        <v>138</v>
      </c>
      <c r="E201" s="246"/>
      <c r="F201" s="105" t="s">
        <v>293</v>
      </c>
      <c r="G201" s="246"/>
      <c r="H201" s="246"/>
      <c r="I201" s="246"/>
      <c r="J201" s="246"/>
      <c r="K201" s="246"/>
      <c r="L201" s="9"/>
      <c r="M201" s="96"/>
      <c r="N201" s="97"/>
      <c r="O201" s="98"/>
      <c r="P201" s="98"/>
      <c r="Q201" s="98"/>
      <c r="R201" s="98"/>
      <c r="S201" s="98"/>
      <c r="T201" s="99"/>
      <c r="U201" s="246"/>
      <c r="V201" s="246"/>
      <c r="W201" s="246"/>
      <c r="X201" s="246"/>
      <c r="Y201" s="246"/>
      <c r="Z201" s="246"/>
      <c r="AA201" s="246"/>
      <c r="AB201" s="246"/>
      <c r="AC201" s="246"/>
      <c r="AD201" s="246"/>
      <c r="AE201" s="246"/>
      <c r="AT201" s="3" t="s">
        <v>138</v>
      </c>
      <c r="AU201" s="3" t="s">
        <v>87</v>
      </c>
    </row>
    <row r="202" spans="1:65" s="106" customFormat="1">
      <c r="B202" s="107"/>
      <c r="D202" s="94" t="s">
        <v>204</v>
      </c>
      <c r="E202" s="108" t="s">
        <v>1</v>
      </c>
      <c r="F202" s="109" t="s">
        <v>287</v>
      </c>
      <c r="H202" s="110">
        <v>181.19399999999999</v>
      </c>
      <c r="L202" s="107"/>
      <c r="M202" s="111"/>
      <c r="N202" s="112"/>
      <c r="O202" s="112"/>
      <c r="P202" s="112"/>
      <c r="Q202" s="112"/>
      <c r="R202" s="112"/>
      <c r="S202" s="112"/>
      <c r="T202" s="113"/>
      <c r="AT202" s="108" t="s">
        <v>204</v>
      </c>
      <c r="AU202" s="108" t="s">
        <v>87</v>
      </c>
      <c r="AV202" s="106" t="s">
        <v>87</v>
      </c>
      <c r="AW202" s="106" t="s">
        <v>34</v>
      </c>
      <c r="AX202" s="106" t="s">
        <v>77</v>
      </c>
      <c r="AY202" s="108" t="s">
        <v>126</v>
      </c>
    </row>
    <row r="203" spans="1:65" s="106" customFormat="1">
      <c r="B203" s="107"/>
      <c r="D203" s="94" t="s">
        <v>204</v>
      </c>
      <c r="E203" s="108" t="s">
        <v>1</v>
      </c>
      <c r="F203" s="109" t="s">
        <v>288</v>
      </c>
      <c r="H203" s="110">
        <v>-19.84</v>
      </c>
      <c r="L203" s="107"/>
      <c r="M203" s="111"/>
      <c r="N203" s="112"/>
      <c r="O203" s="112"/>
      <c r="P203" s="112"/>
      <c r="Q203" s="112"/>
      <c r="R203" s="112"/>
      <c r="S203" s="112"/>
      <c r="T203" s="113"/>
      <c r="AT203" s="108" t="s">
        <v>204</v>
      </c>
      <c r="AU203" s="108" t="s">
        <v>87</v>
      </c>
      <c r="AV203" s="106" t="s">
        <v>87</v>
      </c>
      <c r="AW203" s="106" t="s">
        <v>34</v>
      </c>
      <c r="AX203" s="106" t="s">
        <v>77</v>
      </c>
      <c r="AY203" s="108" t="s">
        <v>126</v>
      </c>
    </row>
    <row r="204" spans="1:65" s="114" customFormat="1">
      <c r="B204" s="115"/>
      <c r="D204" s="94" t="s">
        <v>204</v>
      </c>
      <c r="E204" s="116" t="s">
        <v>1</v>
      </c>
      <c r="F204" s="117" t="s">
        <v>206</v>
      </c>
      <c r="H204" s="118">
        <v>161.35400000000001</v>
      </c>
      <c r="L204" s="115"/>
      <c r="M204" s="119"/>
      <c r="N204" s="120"/>
      <c r="O204" s="120"/>
      <c r="P204" s="120"/>
      <c r="Q204" s="120"/>
      <c r="R204" s="120"/>
      <c r="S204" s="120"/>
      <c r="T204" s="121"/>
      <c r="AT204" s="116" t="s">
        <v>204</v>
      </c>
      <c r="AU204" s="116" t="s">
        <v>87</v>
      </c>
      <c r="AV204" s="114" t="s">
        <v>144</v>
      </c>
      <c r="AW204" s="114" t="s">
        <v>34</v>
      </c>
      <c r="AX204" s="114" t="s">
        <v>85</v>
      </c>
      <c r="AY204" s="116" t="s">
        <v>126</v>
      </c>
    </row>
    <row r="205" spans="1:65" s="106" customFormat="1">
      <c r="B205" s="107"/>
      <c r="D205" s="94" t="s">
        <v>204</v>
      </c>
      <c r="F205" s="109" t="s">
        <v>294</v>
      </c>
      <c r="H205" s="110">
        <v>645.41600000000005</v>
      </c>
      <c r="L205" s="107"/>
      <c r="M205" s="111"/>
      <c r="N205" s="112"/>
      <c r="O205" s="112"/>
      <c r="P205" s="112"/>
      <c r="Q205" s="112"/>
      <c r="R205" s="112"/>
      <c r="S205" s="112"/>
      <c r="T205" s="113"/>
      <c r="AT205" s="108" t="s">
        <v>204</v>
      </c>
      <c r="AU205" s="108" t="s">
        <v>87</v>
      </c>
      <c r="AV205" s="106" t="s">
        <v>87</v>
      </c>
      <c r="AW205" s="106" t="s">
        <v>3</v>
      </c>
      <c r="AX205" s="106" t="s">
        <v>85</v>
      </c>
      <c r="AY205" s="108" t="s">
        <v>126</v>
      </c>
    </row>
    <row r="206" spans="1:65" s="11" customFormat="1" ht="44.25" customHeight="1">
      <c r="A206" s="246"/>
      <c r="B206" s="9"/>
      <c r="C206" s="81" t="s">
        <v>295</v>
      </c>
      <c r="D206" s="81" t="s">
        <v>129</v>
      </c>
      <c r="E206" s="82" t="s">
        <v>296</v>
      </c>
      <c r="F206" s="83" t="s">
        <v>297</v>
      </c>
      <c r="G206" s="84" t="s">
        <v>248</v>
      </c>
      <c r="H206" s="85">
        <v>367.95400000000001</v>
      </c>
      <c r="I206" s="1">
        <v>0</v>
      </c>
      <c r="J206" s="86">
        <f>ROUND(I206*H206,2)</f>
        <v>0</v>
      </c>
      <c r="K206" s="87"/>
      <c r="L206" s="9"/>
      <c r="M206" s="88" t="s">
        <v>1</v>
      </c>
      <c r="N206" s="89" t="s">
        <v>42</v>
      </c>
      <c r="O206" s="90">
        <v>0.55800000000000005</v>
      </c>
      <c r="P206" s="90">
        <f>O206*H206</f>
        <v>205.31833200000003</v>
      </c>
      <c r="Q206" s="90">
        <v>2.06E-2</v>
      </c>
      <c r="R206" s="90">
        <f>Q206*H206</f>
        <v>7.5798524</v>
      </c>
      <c r="S206" s="90">
        <v>0</v>
      </c>
      <c r="T206" s="91">
        <f>S206*H206</f>
        <v>0</v>
      </c>
      <c r="U206" s="246"/>
      <c r="V206" s="246"/>
      <c r="W206" s="246"/>
      <c r="X206" s="246"/>
      <c r="Y206" s="246"/>
      <c r="Z206" s="246"/>
      <c r="AA206" s="246"/>
      <c r="AB206" s="246"/>
      <c r="AC206" s="246"/>
      <c r="AD206" s="246"/>
      <c r="AE206" s="246"/>
      <c r="AR206" s="92" t="s">
        <v>144</v>
      </c>
      <c r="AT206" s="92" t="s">
        <v>129</v>
      </c>
      <c r="AU206" s="92" t="s">
        <v>87</v>
      </c>
      <c r="AY206" s="3" t="s">
        <v>126</v>
      </c>
      <c r="BE206" s="93">
        <f>IF(N206="základní",J206,0)</f>
        <v>0</v>
      </c>
      <c r="BF206" s="93">
        <f>IF(N206="snížená",J206,0)</f>
        <v>0</v>
      </c>
      <c r="BG206" s="93">
        <f>IF(N206="zákl. přenesená",J206,0)</f>
        <v>0</v>
      </c>
      <c r="BH206" s="93">
        <f>IF(N206="sníž. přenesená",J206,0)</f>
        <v>0</v>
      </c>
      <c r="BI206" s="93">
        <f>IF(N206="nulová",J206,0)</f>
        <v>0</v>
      </c>
      <c r="BJ206" s="3" t="s">
        <v>85</v>
      </c>
      <c r="BK206" s="93">
        <f>ROUND(I206*H206,2)</f>
        <v>0</v>
      </c>
      <c r="BL206" s="3" t="s">
        <v>144</v>
      </c>
      <c r="BM206" s="92" t="s">
        <v>298</v>
      </c>
    </row>
    <row r="207" spans="1:65" s="106" customFormat="1">
      <c r="B207" s="107"/>
      <c r="D207" s="94" t="s">
        <v>204</v>
      </c>
      <c r="E207" s="108" t="s">
        <v>1</v>
      </c>
      <c r="F207" s="109" t="s">
        <v>299</v>
      </c>
      <c r="H207" s="110">
        <v>367.95400000000001</v>
      </c>
      <c r="L207" s="107"/>
      <c r="M207" s="111"/>
      <c r="N207" s="112"/>
      <c r="O207" s="112"/>
      <c r="P207" s="112"/>
      <c r="Q207" s="112"/>
      <c r="R207" s="112"/>
      <c r="S207" s="112"/>
      <c r="T207" s="113"/>
      <c r="AT207" s="108" t="s">
        <v>204</v>
      </c>
      <c r="AU207" s="108" t="s">
        <v>87</v>
      </c>
      <c r="AV207" s="106" t="s">
        <v>87</v>
      </c>
      <c r="AW207" s="106" t="s">
        <v>34</v>
      </c>
      <c r="AX207" s="106" t="s">
        <v>77</v>
      </c>
      <c r="AY207" s="108" t="s">
        <v>126</v>
      </c>
    </row>
    <row r="208" spans="1:65" s="114" customFormat="1">
      <c r="B208" s="115"/>
      <c r="D208" s="94" t="s">
        <v>204</v>
      </c>
      <c r="E208" s="116" t="s">
        <v>1</v>
      </c>
      <c r="F208" s="117" t="s">
        <v>206</v>
      </c>
      <c r="H208" s="118">
        <v>367.95400000000001</v>
      </c>
      <c r="L208" s="115"/>
      <c r="M208" s="119"/>
      <c r="N208" s="120"/>
      <c r="O208" s="120"/>
      <c r="P208" s="120"/>
      <c r="Q208" s="120"/>
      <c r="R208" s="120"/>
      <c r="S208" s="120"/>
      <c r="T208" s="121"/>
      <c r="AT208" s="116" t="s">
        <v>204</v>
      </c>
      <c r="AU208" s="116" t="s">
        <v>87</v>
      </c>
      <c r="AV208" s="114" t="s">
        <v>144</v>
      </c>
      <c r="AW208" s="114" t="s">
        <v>34</v>
      </c>
      <c r="AX208" s="114" t="s">
        <v>85</v>
      </c>
      <c r="AY208" s="116" t="s">
        <v>126</v>
      </c>
    </row>
    <row r="209" spans="1:65" s="11" customFormat="1" ht="24.2" customHeight="1">
      <c r="A209" s="246"/>
      <c r="B209" s="9"/>
      <c r="C209" s="81" t="s">
        <v>7</v>
      </c>
      <c r="D209" s="81" t="s">
        <v>129</v>
      </c>
      <c r="E209" s="82" t="s">
        <v>300</v>
      </c>
      <c r="F209" s="83" t="s">
        <v>301</v>
      </c>
      <c r="G209" s="84" t="s">
        <v>248</v>
      </c>
      <c r="H209" s="85">
        <v>19.84</v>
      </c>
      <c r="I209" s="1">
        <v>0</v>
      </c>
      <c r="J209" s="86">
        <f>ROUND(I209*H209,2)</f>
        <v>0</v>
      </c>
      <c r="K209" s="87"/>
      <c r="L209" s="9"/>
      <c r="M209" s="88" t="s">
        <v>1</v>
      </c>
      <c r="N209" s="89" t="s">
        <v>42</v>
      </c>
      <c r="O209" s="90">
        <v>0.35</v>
      </c>
      <c r="P209" s="90">
        <f>O209*H209</f>
        <v>6.944</v>
      </c>
      <c r="Q209" s="90">
        <v>1.2E-2</v>
      </c>
      <c r="R209" s="90">
        <f>Q209*H209</f>
        <v>0.23808000000000001</v>
      </c>
      <c r="S209" s="90">
        <v>0</v>
      </c>
      <c r="T209" s="91">
        <f>S209*H209</f>
        <v>0</v>
      </c>
      <c r="U209" s="246"/>
      <c r="V209" s="246"/>
      <c r="W209" s="246"/>
      <c r="X209" s="246"/>
      <c r="Y209" s="246"/>
      <c r="Z209" s="246"/>
      <c r="AA209" s="246"/>
      <c r="AB209" s="246"/>
      <c r="AC209" s="246"/>
      <c r="AD209" s="246"/>
      <c r="AE209" s="246"/>
      <c r="AR209" s="92" t="s">
        <v>144</v>
      </c>
      <c r="AT209" s="92" t="s">
        <v>129</v>
      </c>
      <c r="AU209" s="92" t="s">
        <v>87</v>
      </c>
      <c r="AY209" s="3" t="s">
        <v>126</v>
      </c>
      <c r="BE209" s="93">
        <f>IF(N209="základní",J209,0)</f>
        <v>0</v>
      </c>
      <c r="BF209" s="93">
        <f>IF(N209="snížená",J209,0)</f>
        <v>0</v>
      </c>
      <c r="BG209" s="93">
        <f>IF(N209="zákl. přenesená",J209,0)</f>
        <v>0</v>
      </c>
      <c r="BH209" s="93">
        <f>IF(N209="sníž. přenesená",J209,0)</f>
        <v>0</v>
      </c>
      <c r="BI209" s="93">
        <f>IF(N209="nulová",J209,0)</f>
        <v>0</v>
      </c>
      <c r="BJ209" s="3" t="s">
        <v>85</v>
      </c>
      <c r="BK209" s="93">
        <f>ROUND(I209*H209,2)</f>
        <v>0</v>
      </c>
      <c r="BL209" s="3" t="s">
        <v>144</v>
      </c>
      <c r="BM209" s="92" t="s">
        <v>302</v>
      </c>
    </row>
    <row r="210" spans="1:65" s="106" customFormat="1">
      <c r="B210" s="107"/>
      <c r="D210" s="94" t="s">
        <v>204</v>
      </c>
      <c r="E210" s="108" t="s">
        <v>1</v>
      </c>
      <c r="F210" s="109" t="s">
        <v>303</v>
      </c>
      <c r="H210" s="110">
        <v>19.84</v>
      </c>
      <c r="L210" s="107"/>
      <c r="M210" s="111"/>
      <c r="N210" s="112"/>
      <c r="O210" s="112"/>
      <c r="P210" s="112"/>
      <c r="Q210" s="112"/>
      <c r="R210" s="112"/>
      <c r="S210" s="112"/>
      <c r="T210" s="113"/>
      <c r="AT210" s="108" t="s">
        <v>204</v>
      </c>
      <c r="AU210" s="108" t="s">
        <v>87</v>
      </c>
      <c r="AV210" s="106" t="s">
        <v>87</v>
      </c>
      <c r="AW210" s="106" t="s">
        <v>34</v>
      </c>
      <c r="AX210" s="106" t="s">
        <v>77</v>
      </c>
      <c r="AY210" s="108" t="s">
        <v>126</v>
      </c>
    </row>
    <row r="211" spans="1:65" s="114" customFormat="1">
      <c r="B211" s="115"/>
      <c r="D211" s="94" t="s">
        <v>204</v>
      </c>
      <c r="E211" s="116" t="s">
        <v>1</v>
      </c>
      <c r="F211" s="117" t="s">
        <v>206</v>
      </c>
      <c r="H211" s="118">
        <v>19.84</v>
      </c>
      <c r="L211" s="115"/>
      <c r="M211" s="119"/>
      <c r="N211" s="120"/>
      <c r="O211" s="120"/>
      <c r="P211" s="120"/>
      <c r="Q211" s="120"/>
      <c r="R211" s="120"/>
      <c r="S211" s="120"/>
      <c r="T211" s="121"/>
      <c r="AT211" s="116" t="s">
        <v>204</v>
      </c>
      <c r="AU211" s="116" t="s">
        <v>87</v>
      </c>
      <c r="AV211" s="114" t="s">
        <v>144</v>
      </c>
      <c r="AW211" s="114" t="s">
        <v>34</v>
      </c>
      <c r="AX211" s="114" t="s">
        <v>85</v>
      </c>
      <c r="AY211" s="116" t="s">
        <v>126</v>
      </c>
    </row>
    <row r="212" spans="1:65" s="11" customFormat="1" ht="21.75" customHeight="1">
      <c r="A212" s="246"/>
      <c r="B212" s="9"/>
      <c r="C212" s="81" t="s">
        <v>304</v>
      </c>
      <c r="D212" s="81" t="s">
        <v>129</v>
      </c>
      <c r="E212" s="82" t="s">
        <v>305</v>
      </c>
      <c r="F212" s="83" t="s">
        <v>306</v>
      </c>
      <c r="G212" s="84" t="s">
        <v>248</v>
      </c>
      <c r="H212" s="85">
        <v>19.84</v>
      </c>
      <c r="I212" s="1">
        <v>0</v>
      </c>
      <c r="J212" s="86">
        <f>ROUND(I212*H212,2)</f>
        <v>0</v>
      </c>
      <c r="K212" s="87"/>
      <c r="L212" s="9"/>
      <c r="M212" s="88" t="s">
        <v>1</v>
      </c>
      <c r="N212" s="89" t="s">
        <v>42</v>
      </c>
      <c r="O212" s="90">
        <v>0.48</v>
      </c>
      <c r="P212" s="90">
        <f>O212*H212</f>
        <v>9.5231999999999992</v>
      </c>
      <c r="Q212" s="90">
        <v>1.6199999999999999E-2</v>
      </c>
      <c r="R212" s="90">
        <f>Q212*H212</f>
        <v>0.32140799999999997</v>
      </c>
      <c r="S212" s="90">
        <v>0</v>
      </c>
      <c r="T212" s="91">
        <f>S212*H212</f>
        <v>0</v>
      </c>
      <c r="U212" s="246"/>
      <c r="V212" s="246"/>
      <c r="W212" s="246"/>
      <c r="X212" s="246"/>
      <c r="Y212" s="246"/>
      <c r="Z212" s="246"/>
      <c r="AA212" s="246"/>
      <c r="AB212" s="246"/>
      <c r="AC212" s="246"/>
      <c r="AD212" s="246"/>
      <c r="AE212" s="246"/>
      <c r="AR212" s="92" t="s">
        <v>144</v>
      </c>
      <c r="AT212" s="92" t="s">
        <v>129</v>
      </c>
      <c r="AU212" s="92" t="s">
        <v>87</v>
      </c>
      <c r="AY212" s="3" t="s">
        <v>126</v>
      </c>
      <c r="BE212" s="93">
        <f>IF(N212="základní",J212,0)</f>
        <v>0</v>
      </c>
      <c r="BF212" s="93">
        <f>IF(N212="snížená",J212,0)</f>
        <v>0</v>
      </c>
      <c r="BG212" s="93">
        <f>IF(N212="zákl. přenesená",J212,0)</f>
        <v>0</v>
      </c>
      <c r="BH212" s="93">
        <f>IF(N212="sníž. přenesená",J212,0)</f>
        <v>0</v>
      </c>
      <c r="BI212" s="93">
        <f>IF(N212="nulová",J212,0)</f>
        <v>0</v>
      </c>
      <c r="BJ212" s="3" t="s">
        <v>85</v>
      </c>
      <c r="BK212" s="93">
        <f>ROUND(I212*H212,2)</f>
        <v>0</v>
      </c>
      <c r="BL212" s="3" t="s">
        <v>144</v>
      </c>
      <c r="BM212" s="92" t="s">
        <v>307</v>
      </c>
    </row>
    <row r="213" spans="1:65" s="106" customFormat="1">
      <c r="B213" s="107"/>
      <c r="D213" s="94" t="s">
        <v>204</v>
      </c>
      <c r="E213" s="108" t="s">
        <v>1</v>
      </c>
      <c r="F213" s="109" t="s">
        <v>303</v>
      </c>
      <c r="H213" s="110">
        <v>19.84</v>
      </c>
      <c r="L213" s="107"/>
      <c r="M213" s="111"/>
      <c r="N213" s="112"/>
      <c r="O213" s="112"/>
      <c r="P213" s="112"/>
      <c r="Q213" s="112"/>
      <c r="R213" s="112"/>
      <c r="S213" s="112"/>
      <c r="T213" s="113"/>
      <c r="AT213" s="108" t="s">
        <v>204</v>
      </c>
      <c r="AU213" s="108" t="s">
        <v>87</v>
      </c>
      <c r="AV213" s="106" t="s">
        <v>87</v>
      </c>
      <c r="AW213" s="106" t="s">
        <v>34</v>
      </c>
      <c r="AX213" s="106" t="s">
        <v>77</v>
      </c>
      <c r="AY213" s="108" t="s">
        <v>126</v>
      </c>
    </row>
    <row r="214" spans="1:65" s="114" customFormat="1">
      <c r="B214" s="115"/>
      <c r="D214" s="94" t="s">
        <v>204</v>
      </c>
      <c r="E214" s="116" t="s">
        <v>1</v>
      </c>
      <c r="F214" s="117" t="s">
        <v>206</v>
      </c>
      <c r="H214" s="118">
        <v>19.84</v>
      </c>
      <c r="L214" s="115"/>
      <c r="M214" s="119"/>
      <c r="N214" s="120"/>
      <c r="O214" s="120"/>
      <c r="P214" s="120"/>
      <c r="Q214" s="120"/>
      <c r="R214" s="120"/>
      <c r="S214" s="120"/>
      <c r="T214" s="121"/>
      <c r="AT214" s="116" t="s">
        <v>204</v>
      </c>
      <c r="AU214" s="116" t="s">
        <v>87</v>
      </c>
      <c r="AV214" s="114" t="s">
        <v>144</v>
      </c>
      <c r="AW214" s="114" t="s">
        <v>34</v>
      </c>
      <c r="AX214" s="114" t="s">
        <v>85</v>
      </c>
      <c r="AY214" s="116" t="s">
        <v>126</v>
      </c>
    </row>
    <row r="215" spans="1:65" s="11" customFormat="1" ht="33" customHeight="1">
      <c r="A215" s="246"/>
      <c r="B215" s="9"/>
      <c r="C215" s="81" t="s">
        <v>308</v>
      </c>
      <c r="D215" s="81" t="s">
        <v>129</v>
      </c>
      <c r="E215" s="82" t="s">
        <v>309</v>
      </c>
      <c r="F215" s="83" t="s">
        <v>310</v>
      </c>
      <c r="G215" s="84" t="s">
        <v>248</v>
      </c>
      <c r="H215" s="85">
        <v>19.84</v>
      </c>
      <c r="I215" s="1">
        <v>0</v>
      </c>
      <c r="J215" s="86">
        <f>ROUND(I215*H215,2)</f>
        <v>0</v>
      </c>
      <c r="K215" s="87"/>
      <c r="L215" s="9"/>
      <c r="M215" s="88" t="s">
        <v>1</v>
      </c>
      <c r="N215" s="89" t="s">
        <v>42</v>
      </c>
      <c r="O215" s="90">
        <v>0.09</v>
      </c>
      <c r="P215" s="90">
        <f>O215*H215</f>
        <v>1.7855999999999999</v>
      </c>
      <c r="Q215" s="90">
        <v>6.0000000000000001E-3</v>
      </c>
      <c r="R215" s="90">
        <f>Q215*H215</f>
        <v>0.11904000000000001</v>
      </c>
      <c r="S215" s="90">
        <v>0</v>
      </c>
      <c r="T215" s="91">
        <f>S215*H215</f>
        <v>0</v>
      </c>
      <c r="U215" s="246"/>
      <c r="V215" s="246"/>
      <c r="W215" s="246"/>
      <c r="X215" s="246"/>
      <c r="Y215" s="246"/>
      <c r="Z215" s="246"/>
      <c r="AA215" s="246"/>
      <c r="AB215" s="246"/>
      <c r="AC215" s="246"/>
      <c r="AD215" s="246"/>
      <c r="AE215" s="246"/>
      <c r="AR215" s="92" t="s">
        <v>144</v>
      </c>
      <c r="AT215" s="92" t="s">
        <v>129</v>
      </c>
      <c r="AU215" s="92" t="s">
        <v>87</v>
      </c>
      <c r="AY215" s="3" t="s">
        <v>126</v>
      </c>
      <c r="BE215" s="93">
        <f>IF(N215="základní",J215,0)</f>
        <v>0</v>
      </c>
      <c r="BF215" s="93">
        <f>IF(N215="snížená",J215,0)</f>
        <v>0</v>
      </c>
      <c r="BG215" s="93">
        <f>IF(N215="zákl. přenesená",J215,0)</f>
        <v>0</v>
      </c>
      <c r="BH215" s="93">
        <f>IF(N215="sníž. přenesená",J215,0)</f>
        <v>0</v>
      </c>
      <c r="BI215" s="93">
        <f>IF(N215="nulová",J215,0)</f>
        <v>0</v>
      </c>
      <c r="BJ215" s="3" t="s">
        <v>85</v>
      </c>
      <c r="BK215" s="93">
        <f>ROUND(I215*H215,2)</f>
        <v>0</v>
      </c>
      <c r="BL215" s="3" t="s">
        <v>144</v>
      </c>
      <c r="BM215" s="92" t="s">
        <v>311</v>
      </c>
    </row>
    <row r="216" spans="1:65" s="106" customFormat="1">
      <c r="B216" s="107"/>
      <c r="D216" s="94" t="s">
        <v>204</v>
      </c>
      <c r="E216" s="108" t="s">
        <v>1</v>
      </c>
      <c r="F216" s="109" t="s">
        <v>303</v>
      </c>
      <c r="H216" s="110">
        <v>19.84</v>
      </c>
      <c r="L216" s="107"/>
      <c r="M216" s="111"/>
      <c r="N216" s="112"/>
      <c r="O216" s="112"/>
      <c r="P216" s="112"/>
      <c r="Q216" s="112"/>
      <c r="R216" s="112"/>
      <c r="S216" s="112"/>
      <c r="T216" s="113"/>
      <c r="AT216" s="108" t="s">
        <v>204</v>
      </c>
      <c r="AU216" s="108" t="s">
        <v>87</v>
      </c>
      <c r="AV216" s="106" t="s">
        <v>87</v>
      </c>
      <c r="AW216" s="106" t="s">
        <v>34</v>
      </c>
      <c r="AX216" s="106" t="s">
        <v>77</v>
      </c>
      <c r="AY216" s="108" t="s">
        <v>126</v>
      </c>
    </row>
    <row r="217" spans="1:65" s="114" customFormat="1">
      <c r="B217" s="115"/>
      <c r="D217" s="94" t="s">
        <v>204</v>
      </c>
      <c r="E217" s="116" t="s">
        <v>1</v>
      </c>
      <c r="F217" s="117" t="s">
        <v>206</v>
      </c>
      <c r="H217" s="118">
        <v>19.84</v>
      </c>
      <c r="L217" s="115"/>
      <c r="M217" s="119"/>
      <c r="N217" s="120"/>
      <c r="O217" s="120"/>
      <c r="P217" s="120"/>
      <c r="Q217" s="120"/>
      <c r="R217" s="120"/>
      <c r="S217" s="120"/>
      <c r="T217" s="121"/>
      <c r="AT217" s="116" t="s">
        <v>204</v>
      </c>
      <c r="AU217" s="116" t="s">
        <v>87</v>
      </c>
      <c r="AV217" s="114" t="s">
        <v>144</v>
      </c>
      <c r="AW217" s="114" t="s">
        <v>34</v>
      </c>
      <c r="AX217" s="114" t="s">
        <v>85</v>
      </c>
      <c r="AY217" s="116" t="s">
        <v>126</v>
      </c>
    </row>
    <row r="218" spans="1:65" s="11" customFormat="1" ht="16.5" customHeight="1">
      <c r="A218" s="246"/>
      <c r="B218" s="9"/>
      <c r="C218" s="81" t="s">
        <v>312</v>
      </c>
      <c r="D218" s="81" t="s">
        <v>129</v>
      </c>
      <c r="E218" s="82" t="s">
        <v>313</v>
      </c>
      <c r="F218" s="83" t="s">
        <v>314</v>
      </c>
      <c r="G218" s="84" t="s">
        <v>248</v>
      </c>
      <c r="H218" s="85">
        <v>19.84</v>
      </c>
      <c r="I218" s="1">
        <v>0</v>
      </c>
      <c r="J218" s="86">
        <f>ROUND(I218*H218,2)</f>
        <v>0</v>
      </c>
      <c r="K218" s="87"/>
      <c r="L218" s="9"/>
      <c r="M218" s="88" t="s">
        <v>1</v>
      </c>
      <c r="N218" s="89" t="s">
        <v>42</v>
      </c>
      <c r="O218" s="90">
        <v>0.27200000000000002</v>
      </c>
      <c r="P218" s="90">
        <f>O218*H218</f>
        <v>5.3964800000000004</v>
      </c>
      <c r="Q218" s="90">
        <v>4.0000000000000001E-3</v>
      </c>
      <c r="R218" s="90">
        <f>Q218*H218</f>
        <v>7.936E-2</v>
      </c>
      <c r="S218" s="90">
        <v>0</v>
      </c>
      <c r="T218" s="91">
        <f>S218*H218</f>
        <v>0</v>
      </c>
      <c r="U218" s="246"/>
      <c r="V218" s="246"/>
      <c r="W218" s="246"/>
      <c r="X218" s="246"/>
      <c r="Y218" s="246"/>
      <c r="Z218" s="246"/>
      <c r="AA218" s="246"/>
      <c r="AB218" s="246"/>
      <c r="AC218" s="246"/>
      <c r="AD218" s="246"/>
      <c r="AE218" s="246"/>
      <c r="AR218" s="92" t="s">
        <v>144</v>
      </c>
      <c r="AT218" s="92" t="s">
        <v>129</v>
      </c>
      <c r="AU218" s="92" t="s">
        <v>87</v>
      </c>
      <c r="AY218" s="3" t="s">
        <v>126</v>
      </c>
      <c r="BE218" s="93">
        <f>IF(N218="základní",J218,0)</f>
        <v>0</v>
      </c>
      <c r="BF218" s="93">
        <f>IF(N218="snížená",J218,0)</f>
        <v>0</v>
      </c>
      <c r="BG218" s="93">
        <f>IF(N218="zákl. přenesená",J218,0)</f>
        <v>0</v>
      </c>
      <c r="BH218" s="93">
        <f>IF(N218="sníž. přenesená",J218,0)</f>
        <v>0</v>
      </c>
      <c r="BI218" s="93">
        <f>IF(N218="nulová",J218,0)</f>
        <v>0</v>
      </c>
      <c r="BJ218" s="3" t="s">
        <v>85</v>
      </c>
      <c r="BK218" s="93">
        <f>ROUND(I218*H218,2)</f>
        <v>0</v>
      </c>
      <c r="BL218" s="3" t="s">
        <v>144</v>
      </c>
      <c r="BM218" s="92" t="s">
        <v>315</v>
      </c>
    </row>
    <row r="219" spans="1:65" s="106" customFormat="1">
      <c r="B219" s="107"/>
      <c r="D219" s="94" t="s">
        <v>204</v>
      </c>
      <c r="E219" s="108" t="s">
        <v>1</v>
      </c>
      <c r="F219" s="109" t="s">
        <v>303</v>
      </c>
      <c r="H219" s="110">
        <v>19.84</v>
      </c>
      <c r="L219" s="107"/>
      <c r="M219" s="111"/>
      <c r="N219" s="112"/>
      <c r="O219" s="112"/>
      <c r="P219" s="112"/>
      <c r="Q219" s="112"/>
      <c r="R219" s="112"/>
      <c r="S219" s="112"/>
      <c r="T219" s="113"/>
      <c r="AT219" s="108" t="s">
        <v>204</v>
      </c>
      <c r="AU219" s="108" t="s">
        <v>87</v>
      </c>
      <c r="AV219" s="106" t="s">
        <v>87</v>
      </c>
      <c r="AW219" s="106" t="s">
        <v>34</v>
      </c>
      <c r="AX219" s="106" t="s">
        <v>77</v>
      </c>
      <c r="AY219" s="108" t="s">
        <v>126</v>
      </c>
    </row>
    <row r="220" spans="1:65" s="114" customFormat="1">
      <c r="B220" s="115"/>
      <c r="D220" s="94" t="s">
        <v>204</v>
      </c>
      <c r="E220" s="116" t="s">
        <v>1</v>
      </c>
      <c r="F220" s="117" t="s">
        <v>206</v>
      </c>
      <c r="H220" s="118">
        <v>19.84</v>
      </c>
      <c r="L220" s="115"/>
      <c r="M220" s="119"/>
      <c r="N220" s="120"/>
      <c r="O220" s="120"/>
      <c r="P220" s="120"/>
      <c r="Q220" s="120"/>
      <c r="R220" s="120"/>
      <c r="S220" s="120"/>
      <c r="T220" s="121"/>
      <c r="AT220" s="116" t="s">
        <v>204</v>
      </c>
      <c r="AU220" s="116" t="s">
        <v>87</v>
      </c>
      <c r="AV220" s="114" t="s">
        <v>144</v>
      </c>
      <c r="AW220" s="114" t="s">
        <v>34</v>
      </c>
      <c r="AX220" s="114" t="s">
        <v>85</v>
      </c>
      <c r="AY220" s="116" t="s">
        <v>126</v>
      </c>
    </row>
    <row r="221" spans="1:65" s="11" customFormat="1" ht="33" customHeight="1">
      <c r="A221" s="246"/>
      <c r="B221" s="9"/>
      <c r="C221" s="81" t="s">
        <v>316</v>
      </c>
      <c r="D221" s="81" t="s">
        <v>129</v>
      </c>
      <c r="E221" s="82" t="s">
        <v>317</v>
      </c>
      <c r="F221" s="83" t="s">
        <v>318</v>
      </c>
      <c r="G221" s="84" t="s">
        <v>202</v>
      </c>
      <c r="H221" s="85">
        <v>2.7650000000000001</v>
      </c>
      <c r="I221" s="1">
        <v>0</v>
      </c>
      <c r="J221" s="86">
        <f>ROUND(I221*H221,2)</f>
        <v>0</v>
      </c>
      <c r="K221" s="87"/>
      <c r="L221" s="9"/>
      <c r="M221" s="88" t="s">
        <v>1</v>
      </c>
      <c r="N221" s="89" t="s">
        <v>42</v>
      </c>
      <c r="O221" s="90">
        <v>3.2130000000000001</v>
      </c>
      <c r="P221" s="90">
        <f>O221*H221</f>
        <v>8.8839450000000006</v>
      </c>
      <c r="Q221" s="90">
        <v>2.5018699999999998</v>
      </c>
      <c r="R221" s="90">
        <f>Q221*H221</f>
        <v>6.9176705499999995</v>
      </c>
      <c r="S221" s="90">
        <v>0</v>
      </c>
      <c r="T221" s="91">
        <f>S221*H221</f>
        <v>0</v>
      </c>
      <c r="U221" s="246"/>
      <c r="V221" s="246"/>
      <c r="W221" s="246"/>
      <c r="X221" s="246"/>
      <c r="Y221" s="246"/>
      <c r="Z221" s="246"/>
      <c r="AA221" s="246"/>
      <c r="AB221" s="246"/>
      <c r="AC221" s="246"/>
      <c r="AD221" s="246"/>
      <c r="AE221" s="246"/>
      <c r="AR221" s="92" t="s">
        <v>144</v>
      </c>
      <c r="AT221" s="92" t="s">
        <v>129</v>
      </c>
      <c r="AU221" s="92" t="s">
        <v>87</v>
      </c>
      <c r="AY221" s="3" t="s">
        <v>126</v>
      </c>
      <c r="BE221" s="93">
        <f>IF(N221="základní",J221,0)</f>
        <v>0</v>
      </c>
      <c r="BF221" s="93">
        <f>IF(N221="snížená",J221,0)</f>
        <v>0</v>
      </c>
      <c r="BG221" s="93">
        <f>IF(N221="zákl. přenesená",J221,0)</f>
        <v>0</v>
      </c>
      <c r="BH221" s="93">
        <f>IF(N221="sníž. přenesená",J221,0)</f>
        <v>0</v>
      </c>
      <c r="BI221" s="93">
        <f>IF(N221="nulová",J221,0)</f>
        <v>0</v>
      </c>
      <c r="BJ221" s="3" t="s">
        <v>85</v>
      </c>
      <c r="BK221" s="93">
        <f>ROUND(I221*H221,2)</f>
        <v>0</v>
      </c>
      <c r="BL221" s="3" t="s">
        <v>144</v>
      </c>
      <c r="BM221" s="92" t="s">
        <v>319</v>
      </c>
    </row>
    <row r="222" spans="1:65" s="106" customFormat="1">
      <c r="B222" s="107"/>
      <c r="D222" s="94" t="s">
        <v>204</v>
      </c>
      <c r="E222" s="108" t="s">
        <v>1</v>
      </c>
      <c r="F222" s="109" t="s">
        <v>320</v>
      </c>
      <c r="H222" s="110">
        <v>2.7650000000000001</v>
      </c>
      <c r="L222" s="107"/>
      <c r="M222" s="111"/>
      <c r="N222" s="112"/>
      <c r="O222" s="112"/>
      <c r="P222" s="112"/>
      <c r="Q222" s="112"/>
      <c r="R222" s="112"/>
      <c r="S222" s="112"/>
      <c r="T222" s="113"/>
      <c r="AT222" s="108" t="s">
        <v>204</v>
      </c>
      <c r="AU222" s="108" t="s">
        <v>87</v>
      </c>
      <c r="AV222" s="106" t="s">
        <v>87</v>
      </c>
      <c r="AW222" s="106" t="s">
        <v>34</v>
      </c>
      <c r="AX222" s="106" t="s">
        <v>77</v>
      </c>
      <c r="AY222" s="108" t="s">
        <v>126</v>
      </c>
    </row>
    <row r="223" spans="1:65" s="114" customFormat="1">
      <c r="B223" s="115"/>
      <c r="D223" s="94" t="s">
        <v>204</v>
      </c>
      <c r="E223" s="116" t="s">
        <v>1</v>
      </c>
      <c r="F223" s="117" t="s">
        <v>206</v>
      </c>
      <c r="H223" s="118">
        <v>2.7650000000000001</v>
      </c>
      <c r="L223" s="115"/>
      <c r="M223" s="119"/>
      <c r="N223" s="120"/>
      <c r="O223" s="120"/>
      <c r="P223" s="120"/>
      <c r="Q223" s="120"/>
      <c r="R223" s="120"/>
      <c r="S223" s="120"/>
      <c r="T223" s="121"/>
      <c r="AT223" s="116" t="s">
        <v>204</v>
      </c>
      <c r="AU223" s="116" t="s">
        <v>87</v>
      </c>
      <c r="AV223" s="114" t="s">
        <v>144</v>
      </c>
      <c r="AW223" s="114" t="s">
        <v>34</v>
      </c>
      <c r="AX223" s="114" t="s">
        <v>85</v>
      </c>
      <c r="AY223" s="116" t="s">
        <v>126</v>
      </c>
    </row>
    <row r="224" spans="1:65" s="11" customFormat="1" ht="33" customHeight="1">
      <c r="A224" s="246"/>
      <c r="B224" s="9"/>
      <c r="C224" s="81" t="s">
        <v>321</v>
      </c>
      <c r="D224" s="81" t="s">
        <v>129</v>
      </c>
      <c r="E224" s="82" t="s">
        <v>322</v>
      </c>
      <c r="F224" s="83" t="s">
        <v>323</v>
      </c>
      <c r="G224" s="84" t="s">
        <v>202</v>
      </c>
      <c r="H224" s="85">
        <v>0.224</v>
      </c>
      <c r="I224" s="1">
        <v>0</v>
      </c>
      <c r="J224" s="86">
        <f>ROUND(I224*H224,2)</f>
        <v>0</v>
      </c>
      <c r="K224" s="87"/>
      <c r="L224" s="9"/>
      <c r="M224" s="88" t="s">
        <v>1</v>
      </c>
      <c r="N224" s="89" t="s">
        <v>42</v>
      </c>
      <c r="O224" s="90">
        <v>2.58</v>
      </c>
      <c r="P224" s="90">
        <f>O224*H224</f>
        <v>0.57791999999999999</v>
      </c>
      <c r="Q224" s="90">
        <v>2.5018699999999998</v>
      </c>
      <c r="R224" s="90">
        <f>Q224*H224</f>
        <v>0.56041887999999995</v>
      </c>
      <c r="S224" s="90">
        <v>0</v>
      </c>
      <c r="T224" s="91">
        <f>S224*H224</f>
        <v>0</v>
      </c>
      <c r="U224" s="246"/>
      <c r="V224" s="246"/>
      <c r="W224" s="246"/>
      <c r="X224" s="246"/>
      <c r="Y224" s="246"/>
      <c r="Z224" s="246"/>
      <c r="AA224" s="246"/>
      <c r="AB224" s="246"/>
      <c r="AC224" s="246"/>
      <c r="AD224" s="246"/>
      <c r="AE224" s="246"/>
      <c r="AR224" s="92" t="s">
        <v>144</v>
      </c>
      <c r="AT224" s="92" t="s">
        <v>129</v>
      </c>
      <c r="AU224" s="92" t="s">
        <v>87</v>
      </c>
      <c r="AY224" s="3" t="s">
        <v>126</v>
      </c>
      <c r="BE224" s="93">
        <f>IF(N224="základní",J224,0)</f>
        <v>0</v>
      </c>
      <c r="BF224" s="93">
        <f>IF(N224="snížená",J224,0)</f>
        <v>0</v>
      </c>
      <c r="BG224" s="93">
        <f>IF(N224="zákl. přenesená",J224,0)</f>
        <v>0</v>
      </c>
      <c r="BH224" s="93">
        <f>IF(N224="sníž. přenesená",J224,0)</f>
        <v>0</v>
      </c>
      <c r="BI224" s="93">
        <f>IF(N224="nulová",J224,0)</f>
        <v>0</v>
      </c>
      <c r="BJ224" s="3" t="s">
        <v>85</v>
      </c>
      <c r="BK224" s="93">
        <f>ROUND(I224*H224,2)</f>
        <v>0</v>
      </c>
      <c r="BL224" s="3" t="s">
        <v>144</v>
      </c>
      <c r="BM224" s="92" t="s">
        <v>324</v>
      </c>
    </row>
    <row r="225" spans="1:65" s="106" customFormat="1">
      <c r="B225" s="107"/>
      <c r="D225" s="94" t="s">
        <v>204</v>
      </c>
      <c r="E225" s="108" t="s">
        <v>1</v>
      </c>
      <c r="F225" s="109" t="s">
        <v>325</v>
      </c>
      <c r="H225" s="110">
        <v>0.224</v>
      </c>
      <c r="L225" s="107"/>
      <c r="M225" s="111"/>
      <c r="N225" s="112"/>
      <c r="O225" s="112"/>
      <c r="P225" s="112"/>
      <c r="Q225" s="112"/>
      <c r="R225" s="112"/>
      <c r="S225" s="112"/>
      <c r="T225" s="113"/>
      <c r="AT225" s="108" t="s">
        <v>204</v>
      </c>
      <c r="AU225" s="108" t="s">
        <v>87</v>
      </c>
      <c r="AV225" s="106" t="s">
        <v>87</v>
      </c>
      <c r="AW225" s="106" t="s">
        <v>34</v>
      </c>
      <c r="AX225" s="106" t="s">
        <v>77</v>
      </c>
      <c r="AY225" s="108" t="s">
        <v>126</v>
      </c>
    </row>
    <row r="226" spans="1:65" s="114" customFormat="1">
      <c r="B226" s="115"/>
      <c r="D226" s="94" t="s">
        <v>204</v>
      </c>
      <c r="E226" s="116" t="s">
        <v>1</v>
      </c>
      <c r="F226" s="117" t="s">
        <v>206</v>
      </c>
      <c r="H226" s="118">
        <v>0.224</v>
      </c>
      <c r="L226" s="115"/>
      <c r="M226" s="119"/>
      <c r="N226" s="120"/>
      <c r="O226" s="120"/>
      <c r="P226" s="120"/>
      <c r="Q226" s="120"/>
      <c r="R226" s="120"/>
      <c r="S226" s="120"/>
      <c r="T226" s="121"/>
      <c r="AT226" s="116" t="s">
        <v>204</v>
      </c>
      <c r="AU226" s="116" t="s">
        <v>87</v>
      </c>
      <c r="AV226" s="114" t="s">
        <v>144</v>
      </c>
      <c r="AW226" s="114" t="s">
        <v>34</v>
      </c>
      <c r="AX226" s="114" t="s">
        <v>85</v>
      </c>
      <c r="AY226" s="116" t="s">
        <v>126</v>
      </c>
    </row>
    <row r="227" spans="1:65" s="11" customFormat="1" ht="24.2" customHeight="1">
      <c r="A227" s="246"/>
      <c r="B227" s="9"/>
      <c r="C227" s="81" t="s">
        <v>326</v>
      </c>
      <c r="D227" s="81" t="s">
        <v>129</v>
      </c>
      <c r="E227" s="82" t="s">
        <v>327</v>
      </c>
      <c r="F227" s="83" t="s">
        <v>328</v>
      </c>
      <c r="G227" s="84" t="s">
        <v>202</v>
      </c>
      <c r="H227" s="85">
        <v>0.224</v>
      </c>
      <c r="I227" s="1">
        <v>0</v>
      </c>
      <c r="J227" s="86">
        <f>ROUND(I227*H227,2)</f>
        <v>0</v>
      </c>
      <c r="K227" s="87"/>
      <c r="L227" s="9"/>
      <c r="M227" s="88" t="s">
        <v>1</v>
      </c>
      <c r="N227" s="89" t="s">
        <v>42</v>
      </c>
      <c r="O227" s="90">
        <v>1.35</v>
      </c>
      <c r="P227" s="90">
        <f>O227*H227</f>
        <v>0.3024</v>
      </c>
      <c r="Q227" s="90">
        <v>0</v>
      </c>
      <c r="R227" s="90">
        <f>Q227*H227</f>
        <v>0</v>
      </c>
      <c r="S227" s="90">
        <v>0</v>
      </c>
      <c r="T227" s="91">
        <f>S227*H227</f>
        <v>0</v>
      </c>
      <c r="U227" s="246"/>
      <c r="V227" s="246"/>
      <c r="W227" s="246"/>
      <c r="X227" s="246"/>
      <c r="Y227" s="246"/>
      <c r="Z227" s="246"/>
      <c r="AA227" s="246"/>
      <c r="AB227" s="246"/>
      <c r="AC227" s="246"/>
      <c r="AD227" s="246"/>
      <c r="AE227" s="246"/>
      <c r="AR227" s="92" t="s">
        <v>144</v>
      </c>
      <c r="AT227" s="92" t="s">
        <v>129</v>
      </c>
      <c r="AU227" s="92" t="s">
        <v>87</v>
      </c>
      <c r="AY227" s="3" t="s">
        <v>126</v>
      </c>
      <c r="BE227" s="93">
        <f>IF(N227="základní",J227,0)</f>
        <v>0</v>
      </c>
      <c r="BF227" s="93">
        <f>IF(N227="snížená",J227,0)</f>
        <v>0</v>
      </c>
      <c r="BG227" s="93">
        <f>IF(N227="zákl. přenesená",J227,0)</f>
        <v>0</v>
      </c>
      <c r="BH227" s="93">
        <f>IF(N227="sníž. přenesená",J227,0)</f>
        <v>0</v>
      </c>
      <c r="BI227" s="93">
        <f>IF(N227="nulová",J227,0)</f>
        <v>0</v>
      </c>
      <c r="BJ227" s="3" t="s">
        <v>85</v>
      </c>
      <c r="BK227" s="93">
        <f>ROUND(I227*H227,2)</f>
        <v>0</v>
      </c>
      <c r="BL227" s="3" t="s">
        <v>144</v>
      </c>
      <c r="BM227" s="92" t="s">
        <v>329</v>
      </c>
    </row>
    <row r="228" spans="1:65" s="11" customFormat="1" ht="24.2" customHeight="1">
      <c r="A228" s="246"/>
      <c r="B228" s="9"/>
      <c r="C228" s="81" t="s">
        <v>330</v>
      </c>
      <c r="D228" s="81" t="s">
        <v>129</v>
      </c>
      <c r="E228" s="82" t="s">
        <v>331</v>
      </c>
      <c r="F228" s="83" t="s">
        <v>332</v>
      </c>
      <c r="G228" s="84" t="s">
        <v>132</v>
      </c>
      <c r="H228" s="85">
        <v>1</v>
      </c>
      <c r="I228" s="1">
        <v>0</v>
      </c>
      <c r="J228" s="86">
        <f>ROUND(I228*H228,2)</f>
        <v>0</v>
      </c>
      <c r="K228" s="87"/>
      <c r="L228" s="9"/>
      <c r="M228" s="88" t="s">
        <v>1</v>
      </c>
      <c r="N228" s="89" t="s">
        <v>42</v>
      </c>
      <c r="O228" s="90">
        <v>2.7E-2</v>
      </c>
      <c r="P228" s="90">
        <f>O228*H228</f>
        <v>2.7E-2</v>
      </c>
      <c r="Q228" s="90">
        <v>1.0000000000000001E-5</v>
      </c>
      <c r="R228" s="90">
        <f>Q228*H228</f>
        <v>1.0000000000000001E-5</v>
      </c>
      <c r="S228" s="90">
        <v>0</v>
      </c>
      <c r="T228" s="91">
        <f>S228*H228</f>
        <v>0</v>
      </c>
      <c r="U228" s="246"/>
      <c r="V228" s="246"/>
      <c r="W228" s="246"/>
      <c r="X228" s="246"/>
      <c r="Y228" s="246"/>
      <c r="Z228" s="246"/>
      <c r="AA228" s="246"/>
      <c r="AB228" s="246"/>
      <c r="AC228" s="246"/>
      <c r="AD228" s="246"/>
      <c r="AE228" s="246"/>
      <c r="AR228" s="92" t="s">
        <v>144</v>
      </c>
      <c r="AT228" s="92" t="s">
        <v>129</v>
      </c>
      <c r="AU228" s="92" t="s">
        <v>87</v>
      </c>
      <c r="AY228" s="3" t="s">
        <v>126</v>
      </c>
      <c r="BE228" s="93">
        <f>IF(N228="základní",J228,0)</f>
        <v>0</v>
      </c>
      <c r="BF228" s="93">
        <f>IF(N228="snížená",J228,0)</f>
        <v>0</v>
      </c>
      <c r="BG228" s="93">
        <f>IF(N228="zákl. přenesená",J228,0)</f>
        <v>0</v>
      </c>
      <c r="BH228" s="93">
        <f>IF(N228="sníž. přenesená",J228,0)</f>
        <v>0</v>
      </c>
      <c r="BI228" s="93">
        <f>IF(N228="nulová",J228,0)</f>
        <v>0</v>
      </c>
      <c r="BJ228" s="3" t="s">
        <v>85</v>
      </c>
      <c r="BK228" s="93">
        <f>ROUND(I228*H228,2)</f>
        <v>0</v>
      </c>
      <c r="BL228" s="3" t="s">
        <v>144</v>
      </c>
      <c r="BM228" s="92" t="s">
        <v>333</v>
      </c>
    </row>
    <row r="229" spans="1:65" s="11" customFormat="1" ht="60" customHeight="1">
      <c r="A229" s="246"/>
      <c r="B229" s="9"/>
      <c r="C229" s="246"/>
      <c r="D229" s="94" t="s">
        <v>138</v>
      </c>
      <c r="E229" s="246"/>
      <c r="F229" s="291" t="s">
        <v>1244</v>
      </c>
      <c r="G229" s="292"/>
      <c r="H229" s="292"/>
      <c r="I229" s="292"/>
      <c r="J229" s="292"/>
      <c r="K229" s="246"/>
      <c r="L229" s="9"/>
      <c r="M229" s="96"/>
      <c r="N229" s="97"/>
      <c r="O229" s="98"/>
      <c r="P229" s="98"/>
      <c r="Q229" s="98"/>
      <c r="R229" s="98"/>
      <c r="S229" s="98"/>
      <c r="T229" s="99"/>
      <c r="U229" s="246"/>
      <c r="V229" s="246"/>
      <c r="W229" s="246"/>
      <c r="X229" s="246"/>
      <c r="Y229" s="246"/>
      <c r="Z229" s="246"/>
      <c r="AA229" s="246"/>
      <c r="AB229" s="246"/>
      <c r="AC229" s="246"/>
      <c r="AD229" s="246"/>
      <c r="AE229" s="246"/>
      <c r="AT229" s="3" t="s">
        <v>138</v>
      </c>
      <c r="AU229" s="3" t="s">
        <v>87</v>
      </c>
    </row>
    <row r="230" spans="1:65" s="106" customFormat="1">
      <c r="B230" s="107"/>
      <c r="D230" s="94" t="s">
        <v>204</v>
      </c>
      <c r="E230" s="108" t="s">
        <v>1</v>
      </c>
      <c r="F230" s="109" t="s">
        <v>85</v>
      </c>
      <c r="H230" s="110">
        <v>1</v>
      </c>
      <c r="L230" s="107"/>
      <c r="M230" s="111"/>
      <c r="N230" s="112"/>
      <c r="O230" s="112"/>
      <c r="P230" s="112"/>
      <c r="Q230" s="112"/>
      <c r="R230" s="112"/>
      <c r="S230" s="112"/>
      <c r="T230" s="113"/>
      <c r="AT230" s="108" t="s">
        <v>204</v>
      </c>
      <c r="AU230" s="108" t="s">
        <v>87</v>
      </c>
      <c r="AV230" s="106" t="s">
        <v>87</v>
      </c>
      <c r="AW230" s="106" t="s">
        <v>34</v>
      </c>
      <c r="AX230" s="106" t="s">
        <v>77</v>
      </c>
      <c r="AY230" s="108" t="s">
        <v>126</v>
      </c>
    </row>
    <row r="231" spans="1:65" s="114" customFormat="1">
      <c r="B231" s="115"/>
      <c r="D231" s="94" t="s">
        <v>204</v>
      </c>
      <c r="E231" s="116" t="s">
        <v>1</v>
      </c>
      <c r="F231" s="117" t="s">
        <v>206</v>
      </c>
      <c r="H231" s="118">
        <v>1</v>
      </c>
      <c r="L231" s="115"/>
      <c r="M231" s="119"/>
      <c r="N231" s="120"/>
      <c r="O231" s="120"/>
      <c r="P231" s="120"/>
      <c r="Q231" s="120"/>
      <c r="R231" s="120"/>
      <c r="S231" s="120"/>
      <c r="T231" s="121"/>
      <c r="AT231" s="116" t="s">
        <v>204</v>
      </c>
      <c r="AU231" s="116" t="s">
        <v>87</v>
      </c>
      <c r="AV231" s="114" t="s">
        <v>144</v>
      </c>
      <c r="AW231" s="114" t="s">
        <v>34</v>
      </c>
      <c r="AX231" s="114" t="s">
        <v>85</v>
      </c>
      <c r="AY231" s="116" t="s">
        <v>126</v>
      </c>
    </row>
    <row r="232" spans="1:65" s="11" customFormat="1" ht="16.5" customHeight="1">
      <c r="A232" s="246"/>
      <c r="B232" s="9"/>
      <c r="C232" s="81" t="s">
        <v>334</v>
      </c>
      <c r="D232" s="81" t="s">
        <v>129</v>
      </c>
      <c r="E232" s="82" t="s">
        <v>335</v>
      </c>
      <c r="F232" s="83" t="s">
        <v>336</v>
      </c>
      <c r="G232" s="84" t="s">
        <v>233</v>
      </c>
      <c r="H232" s="85">
        <v>0.27600000000000002</v>
      </c>
      <c r="I232" s="1">
        <v>0</v>
      </c>
      <c r="J232" s="86">
        <f>ROUND(I232*H232,2)</f>
        <v>0</v>
      </c>
      <c r="K232" s="87"/>
      <c r="L232" s="9"/>
      <c r="M232" s="88" t="s">
        <v>1</v>
      </c>
      <c r="N232" s="89" t="s">
        <v>42</v>
      </c>
      <c r="O232" s="90">
        <v>15.231</v>
      </c>
      <c r="P232" s="90">
        <f>O232*H232</f>
        <v>4.2037560000000003</v>
      </c>
      <c r="Q232" s="90">
        <v>1.06277</v>
      </c>
      <c r="R232" s="90">
        <f>Q232*H232</f>
        <v>0.29332452000000003</v>
      </c>
      <c r="S232" s="90">
        <v>0</v>
      </c>
      <c r="T232" s="91">
        <f>S232*H232</f>
        <v>0</v>
      </c>
      <c r="U232" s="246"/>
      <c r="V232" s="246"/>
      <c r="W232" s="246"/>
      <c r="X232" s="246"/>
      <c r="Y232" s="246"/>
      <c r="Z232" s="246"/>
      <c r="AA232" s="246"/>
      <c r="AB232" s="246"/>
      <c r="AC232" s="246"/>
      <c r="AD232" s="246"/>
      <c r="AE232" s="246"/>
      <c r="AR232" s="92" t="s">
        <v>144</v>
      </c>
      <c r="AT232" s="92" t="s">
        <v>129</v>
      </c>
      <c r="AU232" s="92" t="s">
        <v>87</v>
      </c>
      <c r="AY232" s="3" t="s">
        <v>126</v>
      </c>
      <c r="BE232" s="93">
        <f>IF(N232="základní",J232,0)</f>
        <v>0</v>
      </c>
      <c r="BF232" s="93">
        <f>IF(N232="snížená",J232,0)</f>
        <v>0</v>
      </c>
      <c r="BG232" s="93">
        <f>IF(N232="zákl. přenesená",J232,0)</f>
        <v>0</v>
      </c>
      <c r="BH232" s="93">
        <f>IF(N232="sníž. přenesená",J232,0)</f>
        <v>0</v>
      </c>
      <c r="BI232" s="93">
        <f>IF(N232="nulová",J232,0)</f>
        <v>0</v>
      </c>
      <c r="BJ232" s="3" t="s">
        <v>85</v>
      </c>
      <c r="BK232" s="93">
        <f>ROUND(I232*H232,2)</f>
        <v>0</v>
      </c>
      <c r="BL232" s="3" t="s">
        <v>144</v>
      </c>
      <c r="BM232" s="92" t="s">
        <v>337</v>
      </c>
    </row>
    <row r="233" spans="1:65" s="106" customFormat="1" ht="22.5">
      <c r="B233" s="107"/>
      <c r="D233" s="94" t="s">
        <v>204</v>
      </c>
      <c r="E233" s="108" t="s">
        <v>1</v>
      </c>
      <c r="F233" s="109" t="s">
        <v>338</v>
      </c>
      <c r="H233" s="110">
        <v>0.27600000000000002</v>
      </c>
      <c r="L233" s="107"/>
      <c r="M233" s="111"/>
      <c r="N233" s="112"/>
      <c r="O233" s="112"/>
      <c r="P233" s="112"/>
      <c r="Q233" s="112"/>
      <c r="R233" s="112"/>
      <c r="S233" s="112"/>
      <c r="T233" s="113"/>
      <c r="AT233" s="108" t="s">
        <v>204</v>
      </c>
      <c r="AU233" s="108" t="s">
        <v>87</v>
      </c>
      <c r="AV233" s="106" t="s">
        <v>87</v>
      </c>
      <c r="AW233" s="106" t="s">
        <v>34</v>
      </c>
      <c r="AX233" s="106" t="s">
        <v>77</v>
      </c>
      <c r="AY233" s="108" t="s">
        <v>126</v>
      </c>
    </row>
    <row r="234" spans="1:65" s="114" customFormat="1">
      <c r="B234" s="115"/>
      <c r="D234" s="94" t="s">
        <v>204</v>
      </c>
      <c r="E234" s="116" t="s">
        <v>1</v>
      </c>
      <c r="F234" s="117" t="s">
        <v>206</v>
      </c>
      <c r="H234" s="118">
        <v>0.27600000000000002</v>
      </c>
      <c r="L234" s="115"/>
      <c r="M234" s="119"/>
      <c r="N234" s="120"/>
      <c r="O234" s="120"/>
      <c r="P234" s="120"/>
      <c r="Q234" s="120"/>
      <c r="R234" s="120"/>
      <c r="S234" s="120"/>
      <c r="T234" s="121"/>
      <c r="AT234" s="116" t="s">
        <v>204</v>
      </c>
      <c r="AU234" s="116" t="s">
        <v>87</v>
      </c>
      <c r="AV234" s="114" t="s">
        <v>144</v>
      </c>
      <c r="AW234" s="114" t="s">
        <v>34</v>
      </c>
      <c r="AX234" s="114" t="s">
        <v>85</v>
      </c>
      <c r="AY234" s="116" t="s">
        <v>126</v>
      </c>
    </row>
    <row r="235" spans="1:65" s="11" customFormat="1" ht="16.5" customHeight="1">
      <c r="A235" s="246"/>
      <c r="B235" s="9"/>
      <c r="C235" s="81" t="s">
        <v>339</v>
      </c>
      <c r="D235" s="81" t="s">
        <v>129</v>
      </c>
      <c r="E235" s="82" t="s">
        <v>340</v>
      </c>
      <c r="F235" s="83" t="s">
        <v>341</v>
      </c>
      <c r="G235" s="84" t="s">
        <v>248</v>
      </c>
      <c r="H235" s="85">
        <v>46.08</v>
      </c>
      <c r="I235" s="1">
        <v>0</v>
      </c>
      <c r="J235" s="86">
        <f>ROUND(I235*H235,2)</f>
        <v>0</v>
      </c>
      <c r="K235" s="87"/>
      <c r="L235" s="9"/>
      <c r="M235" s="88" t="s">
        <v>1</v>
      </c>
      <c r="N235" s="89" t="s">
        <v>42</v>
      </c>
      <c r="O235" s="90">
        <v>2.5000000000000001E-2</v>
      </c>
      <c r="P235" s="90">
        <f>O235*H235</f>
        <v>1.1519999999999999</v>
      </c>
      <c r="Q235" s="90">
        <v>1.2999999999999999E-4</v>
      </c>
      <c r="R235" s="90">
        <f>Q235*H235</f>
        <v>5.990399999999999E-3</v>
      </c>
      <c r="S235" s="90">
        <v>0</v>
      </c>
      <c r="T235" s="91">
        <f>S235*H235</f>
        <v>0</v>
      </c>
      <c r="U235" s="246"/>
      <c r="V235" s="246"/>
      <c r="W235" s="246"/>
      <c r="X235" s="246"/>
      <c r="Y235" s="246"/>
      <c r="Z235" s="246"/>
      <c r="AA235" s="246"/>
      <c r="AB235" s="246"/>
      <c r="AC235" s="246"/>
      <c r="AD235" s="246"/>
      <c r="AE235" s="246"/>
      <c r="AR235" s="92" t="s">
        <v>144</v>
      </c>
      <c r="AT235" s="92" t="s">
        <v>129</v>
      </c>
      <c r="AU235" s="92" t="s">
        <v>87</v>
      </c>
      <c r="AY235" s="3" t="s">
        <v>126</v>
      </c>
      <c r="BE235" s="93">
        <f>IF(N235="základní",J235,0)</f>
        <v>0</v>
      </c>
      <c r="BF235" s="93">
        <f>IF(N235="snížená",J235,0)</f>
        <v>0</v>
      </c>
      <c r="BG235" s="93">
        <f>IF(N235="zákl. přenesená",J235,0)</f>
        <v>0</v>
      </c>
      <c r="BH235" s="93">
        <f>IF(N235="sníž. přenesená",J235,0)</f>
        <v>0</v>
      </c>
      <c r="BI235" s="93">
        <f>IF(N235="nulová",J235,0)</f>
        <v>0</v>
      </c>
      <c r="BJ235" s="3" t="s">
        <v>85</v>
      </c>
      <c r="BK235" s="93">
        <f>ROUND(I235*H235,2)</f>
        <v>0</v>
      </c>
      <c r="BL235" s="3" t="s">
        <v>144</v>
      </c>
      <c r="BM235" s="92" t="s">
        <v>342</v>
      </c>
    </row>
    <row r="236" spans="1:65" s="126" customFormat="1">
      <c r="B236" s="127"/>
      <c r="D236" s="94" t="s">
        <v>204</v>
      </c>
      <c r="E236" s="128" t="s">
        <v>1</v>
      </c>
      <c r="F236" s="129" t="s">
        <v>343</v>
      </c>
      <c r="H236" s="128" t="s">
        <v>1</v>
      </c>
      <c r="L236" s="127"/>
      <c r="M236" s="130"/>
      <c r="N236" s="131"/>
      <c r="O236" s="131"/>
      <c r="P236" s="131"/>
      <c r="Q236" s="131"/>
      <c r="R236" s="131"/>
      <c r="S236" s="131"/>
      <c r="T236" s="132"/>
      <c r="AT236" s="128" t="s">
        <v>204</v>
      </c>
      <c r="AU236" s="128" t="s">
        <v>87</v>
      </c>
      <c r="AV236" s="126" t="s">
        <v>85</v>
      </c>
      <c r="AW236" s="126" t="s">
        <v>34</v>
      </c>
      <c r="AX236" s="126" t="s">
        <v>77</v>
      </c>
      <c r="AY236" s="128" t="s">
        <v>126</v>
      </c>
    </row>
    <row r="237" spans="1:65" s="106" customFormat="1">
      <c r="B237" s="107"/>
      <c r="D237" s="94" t="s">
        <v>204</v>
      </c>
      <c r="E237" s="108" t="s">
        <v>1</v>
      </c>
      <c r="F237" s="109" t="s">
        <v>344</v>
      </c>
      <c r="H237" s="110">
        <v>46.08</v>
      </c>
      <c r="L237" s="107"/>
      <c r="M237" s="111"/>
      <c r="N237" s="112"/>
      <c r="O237" s="112"/>
      <c r="P237" s="112"/>
      <c r="Q237" s="112"/>
      <c r="R237" s="112"/>
      <c r="S237" s="112"/>
      <c r="T237" s="113"/>
      <c r="AT237" s="108" t="s">
        <v>204</v>
      </c>
      <c r="AU237" s="108" t="s">
        <v>87</v>
      </c>
      <c r="AV237" s="106" t="s">
        <v>87</v>
      </c>
      <c r="AW237" s="106" t="s">
        <v>34</v>
      </c>
      <c r="AX237" s="106" t="s">
        <v>77</v>
      </c>
      <c r="AY237" s="108" t="s">
        <v>126</v>
      </c>
    </row>
    <row r="238" spans="1:65" s="114" customFormat="1">
      <c r="B238" s="115"/>
      <c r="D238" s="94" t="s">
        <v>204</v>
      </c>
      <c r="E238" s="116" t="s">
        <v>1</v>
      </c>
      <c r="F238" s="117" t="s">
        <v>206</v>
      </c>
      <c r="H238" s="118">
        <v>46.08</v>
      </c>
      <c r="L238" s="115"/>
      <c r="M238" s="119"/>
      <c r="N238" s="120"/>
      <c r="O238" s="120"/>
      <c r="P238" s="120"/>
      <c r="Q238" s="120"/>
      <c r="R238" s="120"/>
      <c r="S238" s="120"/>
      <c r="T238" s="121"/>
      <c r="AT238" s="116" t="s">
        <v>204</v>
      </c>
      <c r="AU238" s="116" t="s">
        <v>87</v>
      </c>
      <c r="AV238" s="114" t="s">
        <v>144</v>
      </c>
      <c r="AW238" s="114" t="s">
        <v>34</v>
      </c>
      <c r="AX238" s="114" t="s">
        <v>85</v>
      </c>
      <c r="AY238" s="116" t="s">
        <v>126</v>
      </c>
    </row>
    <row r="239" spans="1:65" s="11" customFormat="1" ht="16.5" customHeight="1">
      <c r="A239" s="246"/>
      <c r="B239" s="9"/>
      <c r="C239" s="81" t="s">
        <v>345</v>
      </c>
      <c r="D239" s="81" t="s">
        <v>129</v>
      </c>
      <c r="E239" s="82" t="s">
        <v>346</v>
      </c>
      <c r="F239" s="83" t="s">
        <v>347</v>
      </c>
      <c r="G239" s="84" t="s">
        <v>248</v>
      </c>
      <c r="H239" s="85">
        <v>46.08</v>
      </c>
      <c r="I239" s="1">
        <v>0</v>
      </c>
      <c r="J239" s="86">
        <f>ROUND(I239*H239,2)</f>
        <v>0</v>
      </c>
      <c r="K239" s="87"/>
      <c r="L239" s="9"/>
      <c r="M239" s="88" t="s">
        <v>1</v>
      </c>
      <c r="N239" s="89" t="s">
        <v>42</v>
      </c>
      <c r="O239" s="90">
        <v>2.5000000000000001E-2</v>
      </c>
      <c r="P239" s="90">
        <f>O239*H239</f>
        <v>1.1519999999999999</v>
      </c>
      <c r="Q239" s="90">
        <v>3.3E-4</v>
      </c>
      <c r="R239" s="90">
        <f>Q239*H239</f>
        <v>1.52064E-2</v>
      </c>
      <c r="S239" s="90">
        <v>0</v>
      </c>
      <c r="T239" s="91">
        <f>S239*H239</f>
        <v>0</v>
      </c>
      <c r="U239" s="246"/>
      <c r="V239" s="246"/>
      <c r="W239" s="246"/>
      <c r="X239" s="246"/>
      <c r="Y239" s="246"/>
      <c r="Z239" s="246"/>
      <c r="AA239" s="246"/>
      <c r="AB239" s="246"/>
      <c r="AC239" s="246"/>
      <c r="AD239" s="246"/>
      <c r="AE239" s="246"/>
      <c r="AR239" s="92" t="s">
        <v>144</v>
      </c>
      <c r="AT239" s="92" t="s">
        <v>129</v>
      </c>
      <c r="AU239" s="92" t="s">
        <v>87</v>
      </c>
      <c r="AY239" s="3" t="s">
        <v>126</v>
      </c>
      <c r="BE239" s="93">
        <f>IF(N239="základní",J239,0)</f>
        <v>0</v>
      </c>
      <c r="BF239" s="93">
        <f>IF(N239="snížená",J239,0)</f>
        <v>0</v>
      </c>
      <c r="BG239" s="93">
        <f>IF(N239="zákl. přenesená",J239,0)</f>
        <v>0</v>
      </c>
      <c r="BH239" s="93">
        <f>IF(N239="sníž. přenesená",J239,0)</f>
        <v>0</v>
      </c>
      <c r="BI239" s="93">
        <f>IF(N239="nulová",J239,0)</f>
        <v>0</v>
      </c>
      <c r="BJ239" s="3" t="s">
        <v>85</v>
      </c>
      <c r="BK239" s="93">
        <f>ROUND(I239*H239,2)</f>
        <v>0</v>
      </c>
      <c r="BL239" s="3" t="s">
        <v>144</v>
      </c>
      <c r="BM239" s="92" t="s">
        <v>348</v>
      </c>
    </row>
    <row r="240" spans="1:65" s="126" customFormat="1">
      <c r="B240" s="127"/>
      <c r="D240" s="94" t="s">
        <v>204</v>
      </c>
      <c r="E240" s="128" t="s">
        <v>1</v>
      </c>
      <c r="F240" s="129" t="s">
        <v>349</v>
      </c>
      <c r="H240" s="128" t="s">
        <v>1</v>
      </c>
      <c r="L240" s="127"/>
      <c r="M240" s="130"/>
      <c r="N240" s="131"/>
      <c r="O240" s="131"/>
      <c r="P240" s="131"/>
      <c r="Q240" s="131"/>
      <c r="R240" s="131"/>
      <c r="S240" s="131"/>
      <c r="T240" s="132"/>
      <c r="AT240" s="128" t="s">
        <v>204</v>
      </c>
      <c r="AU240" s="128" t="s">
        <v>87</v>
      </c>
      <c r="AV240" s="126" t="s">
        <v>85</v>
      </c>
      <c r="AW240" s="126" t="s">
        <v>34</v>
      </c>
      <c r="AX240" s="126" t="s">
        <v>77</v>
      </c>
      <c r="AY240" s="128" t="s">
        <v>126</v>
      </c>
    </row>
    <row r="241" spans="1:65" s="106" customFormat="1">
      <c r="B241" s="107"/>
      <c r="D241" s="94" t="s">
        <v>204</v>
      </c>
      <c r="E241" s="108" t="s">
        <v>1</v>
      </c>
      <c r="F241" s="109" t="s">
        <v>344</v>
      </c>
      <c r="H241" s="110">
        <v>46.08</v>
      </c>
      <c r="L241" s="107"/>
      <c r="M241" s="111"/>
      <c r="N241" s="112"/>
      <c r="O241" s="112"/>
      <c r="P241" s="112"/>
      <c r="Q241" s="112"/>
      <c r="R241" s="112"/>
      <c r="S241" s="112"/>
      <c r="T241" s="113"/>
      <c r="AT241" s="108" t="s">
        <v>204</v>
      </c>
      <c r="AU241" s="108" t="s">
        <v>87</v>
      </c>
      <c r="AV241" s="106" t="s">
        <v>87</v>
      </c>
      <c r="AW241" s="106" t="s">
        <v>34</v>
      </c>
      <c r="AX241" s="106" t="s">
        <v>77</v>
      </c>
      <c r="AY241" s="108" t="s">
        <v>126</v>
      </c>
    </row>
    <row r="242" spans="1:65" s="114" customFormat="1">
      <c r="B242" s="115"/>
      <c r="D242" s="94" t="s">
        <v>204</v>
      </c>
      <c r="E242" s="116" t="s">
        <v>1</v>
      </c>
      <c r="F242" s="117" t="s">
        <v>206</v>
      </c>
      <c r="H242" s="118">
        <v>46.08</v>
      </c>
      <c r="L242" s="115"/>
      <c r="M242" s="119"/>
      <c r="N242" s="120"/>
      <c r="O242" s="120"/>
      <c r="P242" s="120"/>
      <c r="Q242" s="120"/>
      <c r="R242" s="120"/>
      <c r="S242" s="120"/>
      <c r="T242" s="121"/>
      <c r="AT242" s="116" t="s">
        <v>204</v>
      </c>
      <c r="AU242" s="116" t="s">
        <v>87</v>
      </c>
      <c r="AV242" s="114" t="s">
        <v>144</v>
      </c>
      <c r="AW242" s="114" t="s">
        <v>34</v>
      </c>
      <c r="AX242" s="114" t="s">
        <v>85</v>
      </c>
      <c r="AY242" s="116" t="s">
        <v>126</v>
      </c>
    </row>
    <row r="243" spans="1:65" s="72" customFormat="1" ht="22.9" customHeight="1">
      <c r="B243" s="73"/>
      <c r="D243" s="74" t="s">
        <v>76</v>
      </c>
      <c r="E243" s="148" t="s">
        <v>168</v>
      </c>
      <c r="F243" s="148" t="s">
        <v>350</v>
      </c>
      <c r="G243" s="149"/>
      <c r="H243" s="149"/>
      <c r="I243" s="149"/>
      <c r="J243" s="150">
        <f>BK243</f>
        <v>0</v>
      </c>
      <c r="L243" s="73"/>
      <c r="M243" s="75"/>
      <c r="N243" s="76"/>
      <c r="O243" s="76"/>
      <c r="P243" s="77">
        <f>SUM(P244:P299)</f>
        <v>503.523169</v>
      </c>
      <c r="Q243" s="76"/>
      <c r="R243" s="77">
        <f>SUM(R244:R299)</f>
        <v>0</v>
      </c>
      <c r="S243" s="76"/>
      <c r="T243" s="78">
        <f>SUM(T244:T299)</f>
        <v>38.117953</v>
      </c>
      <c r="AR243" s="74" t="s">
        <v>85</v>
      </c>
      <c r="AT243" s="79" t="s">
        <v>76</v>
      </c>
      <c r="AU243" s="79" t="s">
        <v>85</v>
      </c>
      <c r="AY243" s="74" t="s">
        <v>126</v>
      </c>
      <c r="BK243" s="80">
        <f>SUM(BK244:BK299)</f>
        <v>0</v>
      </c>
    </row>
    <row r="244" spans="1:65" s="11" customFormat="1" ht="24.2" customHeight="1">
      <c r="A244" s="246"/>
      <c r="B244" s="9"/>
      <c r="C244" s="81" t="s">
        <v>351</v>
      </c>
      <c r="D244" s="81" t="s">
        <v>129</v>
      </c>
      <c r="E244" s="82" t="s">
        <v>352</v>
      </c>
      <c r="F244" s="83" t="s">
        <v>353</v>
      </c>
      <c r="G244" s="84" t="s">
        <v>202</v>
      </c>
      <c r="H244" s="85">
        <v>1326.3240000000001</v>
      </c>
      <c r="I244" s="1">
        <v>0</v>
      </c>
      <c r="J244" s="86">
        <f>ROUND(I244*H244,2)</f>
        <v>0</v>
      </c>
      <c r="K244" s="87"/>
      <c r="L244" s="9"/>
      <c r="M244" s="88" t="s">
        <v>1</v>
      </c>
      <c r="N244" s="89" t="s">
        <v>42</v>
      </c>
      <c r="O244" s="90">
        <v>9.5000000000000001E-2</v>
      </c>
      <c r="P244" s="90">
        <f>O244*H244</f>
        <v>126.00078000000001</v>
      </c>
      <c r="Q244" s="90">
        <v>0</v>
      </c>
      <c r="R244" s="90">
        <f>Q244*H244</f>
        <v>0</v>
      </c>
      <c r="S244" s="90">
        <v>0</v>
      </c>
      <c r="T244" s="91">
        <f>S244*H244</f>
        <v>0</v>
      </c>
      <c r="U244" s="246"/>
      <c r="V244" s="246"/>
      <c r="W244" s="246"/>
      <c r="X244" s="246"/>
      <c r="Y244" s="246"/>
      <c r="Z244" s="246"/>
      <c r="AA244" s="246"/>
      <c r="AB244" s="246"/>
      <c r="AC244" s="246"/>
      <c r="AD244" s="246"/>
      <c r="AE244" s="246"/>
      <c r="AR244" s="92" t="s">
        <v>144</v>
      </c>
      <c r="AT244" s="92" t="s">
        <v>129</v>
      </c>
      <c r="AU244" s="92" t="s">
        <v>87</v>
      </c>
      <c r="AY244" s="3" t="s">
        <v>126</v>
      </c>
      <c r="BE244" s="93">
        <f>IF(N244="základní",J244,0)</f>
        <v>0</v>
      </c>
      <c r="BF244" s="93">
        <f>IF(N244="snížená",J244,0)</f>
        <v>0</v>
      </c>
      <c r="BG244" s="93">
        <f>IF(N244="zákl. přenesená",J244,0)</f>
        <v>0</v>
      </c>
      <c r="BH244" s="93">
        <f>IF(N244="sníž. přenesená",J244,0)</f>
        <v>0</v>
      </c>
      <c r="BI244" s="93">
        <f>IF(N244="nulová",J244,0)</f>
        <v>0</v>
      </c>
      <c r="BJ244" s="3" t="s">
        <v>85</v>
      </c>
      <c r="BK244" s="93">
        <f>ROUND(I244*H244,2)</f>
        <v>0</v>
      </c>
      <c r="BL244" s="3" t="s">
        <v>144</v>
      </c>
      <c r="BM244" s="92" t="s">
        <v>354</v>
      </c>
    </row>
    <row r="245" spans="1:65" s="106" customFormat="1">
      <c r="B245" s="107"/>
      <c r="D245" s="94" t="s">
        <v>204</v>
      </c>
      <c r="E245" s="108" t="s">
        <v>1</v>
      </c>
      <c r="F245" s="109" t="s">
        <v>355</v>
      </c>
      <c r="H245" s="110">
        <v>179.71199999999999</v>
      </c>
      <c r="L245" s="107"/>
      <c r="M245" s="111"/>
      <c r="N245" s="112"/>
      <c r="O245" s="112"/>
      <c r="P245" s="112"/>
      <c r="Q245" s="112"/>
      <c r="R245" s="112"/>
      <c r="S245" s="112"/>
      <c r="T245" s="113"/>
      <c r="AT245" s="108" t="s">
        <v>204</v>
      </c>
      <c r="AU245" s="108" t="s">
        <v>87</v>
      </c>
      <c r="AV245" s="106" t="s">
        <v>87</v>
      </c>
      <c r="AW245" s="106" t="s">
        <v>34</v>
      </c>
      <c r="AX245" s="106" t="s">
        <v>77</v>
      </c>
      <c r="AY245" s="108" t="s">
        <v>126</v>
      </c>
    </row>
    <row r="246" spans="1:65" s="106" customFormat="1">
      <c r="B246" s="107"/>
      <c r="D246" s="94" t="s">
        <v>204</v>
      </c>
      <c r="E246" s="108" t="s">
        <v>1</v>
      </c>
      <c r="F246" s="109" t="s">
        <v>356</v>
      </c>
      <c r="H246" s="110">
        <v>1146.6120000000001</v>
      </c>
      <c r="L246" s="107"/>
      <c r="M246" s="111"/>
      <c r="N246" s="112"/>
      <c r="O246" s="112"/>
      <c r="P246" s="112"/>
      <c r="Q246" s="112"/>
      <c r="R246" s="112"/>
      <c r="S246" s="112"/>
      <c r="T246" s="113"/>
      <c r="AT246" s="108" t="s">
        <v>204</v>
      </c>
      <c r="AU246" s="108" t="s">
        <v>87</v>
      </c>
      <c r="AV246" s="106" t="s">
        <v>87</v>
      </c>
      <c r="AW246" s="106" t="s">
        <v>34</v>
      </c>
      <c r="AX246" s="106" t="s">
        <v>77</v>
      </c>
      <c r="AY246" s="108" t="s">
        <v>126</v>
      </c>
    </row>
    <row r="247" spans="1:65" s="114" customFormat="1">
      <c r="B247" s="115"/>
      <c r="D247" s="94" t="s">
        <v>204</v>
      </c>
      <c r="E247" s="116" t="s">
        <v>1</v>
      </c>
      <c r="F247" s="117" t="s">
        <v>206</v>
      </c>
      <c r="H247" s="118">
        <v>1326.3240000000001</v>
      </c>
      <c r="L247" s="115"/>
      <c r="M247" s="119"/>
      <c r="N247" s="120"/>
      <c r="O247" s="120"/>
      <c r="P247" s="120"/>
      <c r="Q247" s="120"/>
      <c r="R247" s="120"/>
      <c r="S247" s="120"/>
      <c r="T247" s="121"/>
      <c r="AT247" s="116" t="s">
        <v>204</v>
      </c>
      <c r="AU247" s="116" t="s">
        <v>87</v>
      </c>
      <c r="AV247" s="114" t="s">
        <v>144</v>
      </c>
      <c r="AW247" s="114" t="s">
        <v>34</v>
      </c>
      <c r="AX247" s="114" t="s">
        <v>85</v>
      </c>
      <c r="AY247" s="116" t="s">
        <v>126</v>
      </c>
    </row>
    <row r="248" spans="1:65" s="11" customFormat="1" ht="37.9" customHeight="1">
      <c r="A248" s="246"/>
      <c r="B248" s="9"/>
      <c r="C248" s="81" t="s">
        <v>357</v>
      </c>
      <c r="D248" s="81" t="s">
        <v>129</v>
      </c>
      <c r="E248" s="82" t="s">
        <v>358</v>
      </c>
      <c r="F248" s="83" t="s">
        <v>359</v>
      </c>
      <c r="G248" s="84" t="s">
        <v>202</v>
      </c>
      <c r="H248" s="85">
        <v>119369.16</v>
      </c>
      <c r="I248" s="1">
        <v>0</v>
      </c>
      <c r="J248" s="86">
        <f>ROUND(I248*H248,2)</f>
        <v>0</v>
      </c>
      <c r="K248" s="87"/>
      <c r="L248" s="9"/>
      <c r="M248" s="88" t="s">
        <v>1</v>
      </c>
      <c r="N248" s="89" t="s">
        <v>42</v>
      </c>
      <c r="O248" s="90">
        <v>0</v>
      </c>
      <c r="P248" s="90">
        <f>O248*H248</f>
        <v>0</v>
      </c>
      <c r="Q248" s="90">
        <v>0</v>
      </c>
      <c r="R248" s="90">
        <f>Q248*H248</f>
        <v>0</v>
      </c>
      <c r="S248" s="90">
        <v>0</v>
      </c>
      <c r="T248" s="91">
        <f>S248*H248</f>
        <v>0</v>
      </c>
      <c r="U248" s="246"/>
      <c r="V248" s="246"/>
      <c r="W248" s="246"/>
      <c r="X248" s="246"/>
      <c r="Y248" s="246"/>
      <c r="Z248" s="246"/>
      <c r="AA248" s="246"/>
      <c r="AB248" s="246"/>
      <c r="AC248" s="246"/>
      <c r="AD248" s="246"/>
      <c r="AE248" s="246"/>
      <c r="AR248" s="92" t="s">
        <v>144</v>
      </c>
      <c r="AT248" s="92" t="s">
        <v>129</v>
      </c>
      <c r="AU248" s="92" t="s">
        <v>87</v>
      </c>
      <c r="AY248" s="3" t="s">
        <v>126</v>
      </c>
      <c r="BE248" s="93">
        <f>IF(N248="základní",J248,0)</f>
        <v>0</v>
      </c>
      <c r="BF248" s="93">
        <f>IF(N248="snížená",J248,0)</f>
        <v>0</v>
      </c>
      <c r="BG248" s="93">
        <f>IF(N248="zákl. přenesená",J248,0)</f>
        <v>0</v>
      </c>
      <c r="BH248" s="93">
        <f>IF(N248="sníž. přenesená",J248,0)</f>
        <v>0</v>
      </c>
      <c r="BI248" s="93">
        <f>IF(N248="nulová",J248,0)</f>
        <v>0</v>
      </c>
      <c r="BJ248" s="3" t="s">
        <v>85</v>
      </c>
      <c r="BK248" s="93">
        <f>ROUND(I248*H248,2)</f>
        <v>0</v>
      </c>
      <c r="BL248" s="3" t="s">
        <v>144</v>
      </c>
      <c r="BM248" s="92" t="s">
        <v>360</v>
      </c>
    </row>
    <row r="249" spans="1:65" s="11" customFormat="1" ht="19.5">
      <c r="A249" s="246"/>
      <c r="B249" s="9"/>
      <c r="C249" s="246"/>
      <c r="D249" s="94" t="s">
        <v>138</v>
      </c>
      <c r="E249" s="246"/>
      <c r="F249" s="105" t="s">
        <v>361</v>
      </c>
      <c r="G249" s="246"/>
      <c r="H249" s="246"/>
      <c r="I249" s="246"/>
      <c r="J249" s="246"/>
      <c r="K249" s="246"/>
      <c r="L249" s="9"/>
      <c r="M249" s="96"/>
      <c r="N249" s="97"/>
      <c r="O249" s="98"/>
      <c r="P249" s="98"/>
      <c r="Q249" s="98"/>
      <c r="R249" s="98"/>
      <c r="S249" s="98"/>
      <c r="T249" s="99"/>
      <c r="U249" s="246"/>
      <c r="V249" s="246"/>
      <c r="W249" s="246"/>
      <c r="X249" s="246"/>
      <c r="Y249" s="246"/>
      <c r="Z249" s="246"/>
      <c r="AA249" s="246"/>
      <c r="AB249" s="246"/>
      <c r="AC249" s="246"/>
      <c r="AD249" s="246"/>
      <c r="AE249" s="246"/>
      <c r="AT249" s="3" t="s">
        <v>138</v>
      </c>
      <c r="AU249" s="3" t="s">
        <v>87</v>
      </c>
    </row>
    <row r="250" spans="1:65" s="106" customFormat="1">
      <c r="B250" s="107"/>
      <c r="D250" s="94" t="s">
        <v>204</v>
      </c>
      <c r="F250" s="109" t="s">
        <v>362</v>
      </c>
      <c r="H250" s="110">
        <v>119369.16</v>
      </c>
      <c r="L250" s="107"/>
      <c r="M250" s="111"/>
      <c r="N250" s="112"/>
      <c r="O250" s="112"/>
      <c r="P250" s="112"/>
      <c r="Q250" s="112"/>
      <c r="R250" s="112"/>
      <c r="S250" s="112"/>
      <c r="T250" s="113"/>
      <c r="AT250" s="108" t="s">
        <v>204</v>
      </c>
      <c r="AU250" s="108" t="s">
        <v>87</v>
      </c>
      <c r="AV250" s="106" t="s">
        <v>87</v>
      </c>
      <c r="AW250" s="106" t="s">
        <v>3</v>
      </c>
      <c r="AX250" s="106" t="s">
        <v>85</v>
      </c>
      <c r="AY250" s="108" t="s">
        <v>126</v>
      </c>
    </row>
    <row r="251" spans="1:65" s="11" customFormat="1" ht="21.75" customHeight="1">
      <c r="A251" s="246"/>
      <c r="B251" s="9"/>
      <c r="C251" s="81" t="s">
        <v>363</v>
      </c>
      <c r="D251" s="81" t="s">
        <v>129</v>
      </c>
      <c r="E251" s="82" t="s">
        <v>364</v>
      </c>
      <c r="F251" s="83" t="s">
        <v>365</v>
      </c>
      <c r="G251" s="84" t="s">
        <v>248</v>
      </c>
      <c r="H251" s="85">
        <v>1.8</v>
      </c>
      <c r="I251" s="1">
        <v>0</v>
      </c>
      <c r="J251" s="86">
        <f>ROUND(I251*H251,2)</f>
        <v>0</v>
      </c>
      <c r="K251" s="87"/>
      <c r="L251" s="9"/>
      <c r="M251" s="88" t="s">
        <v>1</v>
      </c>
      <c r="N251" s="89" t="s">
        <v>42</v>
      </c>
      <c r="O251" s="90">
        <v>0.61599999999999999</v>
      </c>
      <c r="P251" s="90">
        <f>O251*H251</f>
        <v>1.1088</v>
      </c>
      <c r="Q251" s="90">
        <v>0</v>
      </c>
      <c r="R251" s="90">
        <f>Q251*H251</f>
        <v>0</v>
      </c>
      <c r="S251" s="90">
        <v>8.7999999999999995E-2</v>
      </c>
      <c r="T251" s="91">
        <f>S251*H251</f>
        <v>0.15839999999999999</v>
      </c>
      <c r="U251" s="246"/>
      <c r="V251" s="246"/>
      <c r="W251" s="246"/>
      <c r="X251" s="246"/>
      <c r="Y251" s="246"/>
      <c r="Z251" s="246"/>
      <c r="AA251" s="246"/>
      <c r="AB251" s="246"/>
      <c r="AC251" s="246"/>
      <c r="AD251" s="246"/>
      <c r="AE251" s="246"/>
      <c r="AR251" s="92" t="s">
        <v>144</v>
      </c>
      <c r="AT251" s="92" t="s">
        <v>129</v>
      </c>
      <c r="AU251" s="92" t="s">
        <v>87</v>
      </c>
      <c r="AY251" s="3" t="s">
        <v>126</v>
      </c>
      <c r="BE251" s="93">
        <f>IF(N251="základní",J251,0)</f>
        <v>0</v>
      </c>
      <c r="BF251" s="93">
        <f>IF(N251="snížená",J251,0)</f>
        <v>0</v>
      </c>
      <c r="BG251" s="93">
        <f>IF(N251="zákl. přenesená",J251,0)</f>
        <v>0</v>
      </c>
      <c r="BH251" s="93">
        <f>IF(N251="sníž. přenesená",J251,0)</f>
        <v>0</v>
      </c>
      <c r="BI251" s="93">
        <f>IF(N251="nulová",J251,0)</f>
        <v>0</v>
      </c>
      <c r="BJ251" s="3" t="s">
        <v>85</v>
      </c>
      <c r="BK251" s="93">
        <f>ROUND(I251*H251,2)</f>
        <v>0</v>
      </c>
      <c r="BL251" s="3" t="s">
        <v>144</v>
      </c>
      <c r="BM251" s="92" t="s">
        <v>366</v>
      </c>
    </row>
    <row r="252" spans="1:65" s="106" customFormat="1">
      <c r="B252" s="107"/>
      <c r="D252" s="94" t="s">
        <v>204</v>
      </c>
      <c r="E252" s="108" t="s">
        <v>1</v>
      </c>
      <c r="F252" s="109" t="s">
        <v>367</v>
      </c>
      <c r="H252" s="110">
        <v>1.8</v>
      </c>
      <c r="L252" s="107"/>
      <c r="M252" s="111"/>
      <c r="N252" s="112"/>
      <c r="O252" s="112"/>
      <c r="P252" s="112"/>
      <c r="Q252" s="112"/>
      <c r="R252" s="112"/>
      <c r="S252" s="112"/>
      <c r="T252" s="113"/>
      <c r="AT252" s="108" t="s">
        <v>204</v>
      </c>
      <c r="AU252" s="108" t="s">
        <v>87</v>
      </c>
      <c r="AV252" s="106" t="s">
        <v>87</v>
      </c>
      <c r="AW252" s="106" t="s">
        <v>34</v>
      </c>
      <c r="AX252" s="106" t="s">
        <v>77</v>
      </c>
      <c r="AY252" s="108" t="s">
        <v>126</v>
      </c>
    </row>
    <row r="253" spans="1:65" s="114" customFormat="1">
      <c r="B253" s="115"/>
      <c r="D253" s="94" t="s">
        <v>204</v>
      </c>
      <c r="E253" s="116" t="s">
        <v>1</v>
      </c>
      <c r="F253" s="117" t="s">
        <v>206</v>
      </c>
      <c r="H253" s="118">
        <v>1.8</v>
      </c>
      <c r="L253" s="115"/>
      <c r="M253" s="119"/>
      <c r="N253" s="120"/>
      <c r="O253" s="120"/>
      <c r="P253" s="120"/>
      <c r="Q253" s="120"/>
      <c r="R253" s="120"/>
      <c r="S253" s="120"/>
      <c r="T253" s="121"/>
      <c r="AT253" s="116" t="s">
        <v>204</v>
      </c>
      <c r="AU253" s="116" t="s">
        <v>87</v>
      </c>
      <c r="AV253" s="114" t="s">
        <v>144</v>
      </c>
      <c r="AW253" s="114" t="s">
        <v>34</v>
      </c>
      <c r="AX253" s="114" t="s">
        <v>85</v>
      </c>
      <c r="AY253" s="116" t="s">
        <v>126</v>
      </c>
    </row>
    <row r="254" spans="1:65" s="11" customFormat="1" ht="21.75" customHeight="1">
      <c r="A254" s="246"/>
      <c r="B254" s="9"/>
      <c r="C254" s="81" t="s">
        <v>368</v>
      </c>
      <c r="D254" s="81" t="s">
        <v>129</v>
      </c>
      <c r="E254" s="82" t="s">
        <v>369</v>
      </c>
      <c r="F254" s="83" t="s">
        <v>370</v>
      </c>
      <c r="G254" s="84" t="s">
        <v>248</v>
      </c>
      <c r="H254" s="85">
        <v>13.148999999999999</v>
      </c>
      <c r="I254" s="1">
        <v>0</v>
      </c>
      <c r="J254" s="86">
        <f>ROUND(I254*H254,2)</f>
        <v>0</v>
      </c>
      <c r="K254" s="87"/>
      <c r="L254" s="9"/>
      <c r="M254" s="88" t="s">
        <v>1</v>
      </c>
      <c r="N254" s="89" t="s">
        <v>42</v>
      </c>
      <c r="O254" s="90">
        <v>0.57599999999999996</v>
      </c>
      <c r="P254" s="90">
        <f>O254*H254</f>
        <v>7.5738239999999992</v>
      </c>
      <c r="Q254" s="90">
        <v>0</v>
      </c>
      <c r="R254" s="90">
        <f>Q254*H254</f>
        <v>0</v>
      </c>
      <c r="S254" s="90">
        <v>6.7000000000000004E-2</v>
      </c>
      <c r="T254" s="91">
        <f>S254*H254</f>
        <v>0.88098299999999996</v>
      </c>
      <c r="U254" s="246"/>
      <c r="V254" s="246"/>
      <c r="W254" s="246"/>
      <c r="X254" s="246"/>
      <c r="Y254" s="246"/>
      <c r="Z254" s="246"/>
      <c r="AA254" s="246"/>
      <c r="AB254" s="246"/>
      <c r="AC254" s="246"/>
      <c r="AD254" s="246"/>
      <c r="AE254" s="246"/>
      <c r="AR254" s="92" t="s">
        <v>144</v>
      </c>
      <c r="AT254" s="92" t="s">
        <v>129</v>
      </c>
      <c r="AU254" s="92" t="s">
        <v>87</v>
      </c>
      <c r="AY254" s="3" t="s">
        <v>126</v>
      </c>
      <c r="BE254" s="93">
        <f>IF(N254="základní",J254,0)</f>
        <v>0</v>
      </c>
      <c r="BF254" s="93">
        <f>IF(N254="snížená",J254,0)</f>
        <v>0</v>
      </c>
      <c r="BG254" s="93">
        <f>IF(N254="zákl. přenesená",J254,0)</f>
        <v>0</v>
      </c>
      <c r="BH254" s="93">
        <f>IF(N254="sníž. přenesená",J254,0)</f>
        <v>0</v>
      </c>
      <c r="BI254" s="93">
        <f>IF(N254="nulová",J254,0)</f>
        <v>0</v>
      </c>
      <c r="BJ254" s="3" t="s">
        <v>85</v>
      </c>
      <c r="BK254" s="93">
        <f>ROUND(I254*H254,2)</f>
        <v>0</v>
      </c>
      <c r="BL254" s="3" t="s">
        <v>144</v>
      </c>
      <c r="BM254" s="92" t="s">
        <v>371</v>
      </c>
    </row>
    <row r="255" spans="1:65" s="126" customFormat="1">
      <c r="B255" s="127"/>
      <c r="D255" s="94" t="s">
        <v>204</v>
      </c>
      <c r="E255" s="128" t="s">
        <v>1</v>
      </c>
      <c r="F255" s="129" t="s">
        <v>372</v>
      </c>
      <c r="H255" s="128" t="s">
        <v>1</v>
      </c>
      <c r="L255" s="127"/>
      <c r="M255" s="130"/>
      <c r="N255" s="131"/>
      <c r="O255" s="131"/>
      <c r="P255" s="131"/>
      <c r="Q255" s="131"/>
      <c r="R255" s="131"/>
      <c r="S255" s="131"/>
      <c r="T255" s="132"/>
      <c r="AT255" s="128" t="s">
        <v>204</v>
      </c>
      <c r="AU255" s="128" t="s">
        <v>87</v>
      </c>
      <c r="AV255" s="126" t="s">
        <v>85</v>
      </c>
      <c r="AW255" s="126" t="s">
        <v>34</v>
      </c>
      <c r="AX255" s="126" t="s">
        <v>77</v>
      </c>
      <c r="AY255" s="128" t="s">
        <v>126</v>
      </c>
    </row>
    <row r="256" spans="1:65" s="106" customFormat="1">
      <c r="B256" s="107"/>
      <c r="D256" s="94" t="s">
        <v>204</v>
      </c>
      <c r="E256" s="108" t="s">
        <v>1</v>
      </c>
      <c r="F256" s="109" t="s">
        <v>373</v>
      </c>
      <c r="H256" s="110">
        <v>2.8340000000000001</v>
      </c>
      <c r="L256" s="107"/>
      <c r="M256" s="111"/>
      <c r="N256" s="112"/>
      <c r="O256" s="112"/>
      <c r="P256" s="112"/>
      <c r="Q256" s="112"/>
      <c r="R256" s="112"/>
      <c r="S256" s="112"/>
      <c r="T256" s="113"/>
      <c r="AT256" s="108" t="s">
        <v>204</v>
      </c>
      <c r="AU256" s="108" t="s">
        <v>87</v>
      </c>
      <c r="AV256" s="106" t="s">
        <v>87</v>
      </c>
      <c r="AW256" s="106" t="s">
        <v>34</v>
      </c>
      <c r="AX256" s="106" t="s">
        <v>77</v>
      </c>
      <c r="AY256" s="108" t="s">
        <v>126</v>
      </c>
    </row>
    <row r="257" spans="1:65" s="106" customFormat="1">
      <c r="B257" s="107"/>
      <c r="D257" s="94" t="s">
        <v>204</v>
      </c>
      <c r="E257" s="108" t="s">
        <v>1</v>
      </c>
      <c r="F257" s="109" t="s">
        <v>374</v>
      </c>
      <c r="H257" s="110">
        <v>4.74</v>
      </c>
      <c r="L257" s="107"/>
      <c r="M257" s="111"/>
      <c r="N257" s="112"/>
      <c r="O257" s="112"/>
      <c r="P257" s="112"/>
      <c r="Q257" s="112"/>
      <c r="R257" s="112"/>
      <c r="S257" s="112"/>
      <c r="T257" s="113"/>
      <c r="AT257" s="108" t="s">
        <v>204</v>
      </c>
      <c r="AU257" s="108" t="s">
        <v>87</v>
      </c>
      <c r="AV257" s="106" t="s">
        <v>87</v>
      </c>
      <c r="AW257" s="106" t="s">
        <v>34</v>
      </c>
      <c r="AX257" s="106" t="s">
        <v>77</v>
      </c>
      <c r="AY257" s="108" t="s">
        <v>126</v>
      </c>
    </row>
    <row r="258" spans="1:65" s="106" customFormat="1">
      <c r="B258" s="107"/>
      <c r="D258" s="94" t="s">
        <v>204</v>
      </c>
      <c r="E258" s="108" t="s">
        <v>1</v>
      </c>
      <c r="F258" s="109" t="s">
        <v>375</v>
      </c>
      <c r="H258" s="110">
        <v>5.5750000000000002</v>
      </c>
      <c r="L258" s="107"/>
      <c r="M258" s="111"/>
      <c r="N258" s="112"/>
      <c r="O258" s="112"/>
      <c r="P258" s="112"/>
      <c r="Q258" s="112"/>
      <c r="R258" s="112"/>
      <c r="S258" s="112"/>
      <c r="T258" s="113"/>
      <c r="AT258" s="108" t="s">
        <v>204</v>
      </c>
      <c r="AU258" s="108" t="s">
        <v>87</v>
      </c>
      <c r="AV258" s="106" t="s">
        <v>87</v>
      </c>
      <c r="AW258" s="106" t="s">
        <v>34</v>
      </c>
      <c r="AX258" s="106" t="s">
        <v>77</v>
      </c>
      <c r="AY258" s="108" t="s">
        <v>126</v>
      </c>
    </row>
    <row r="259" spans="1:65" s="114" customFormat="1">
      <c r="B259" s="115"/>
      <c r="D259" s="94" t="s">
        <v>204</v>
      </c>
      <c r="E259" s="116" t="s">
        <v>1</v>
      </c>
      <c r="F259" s="117" t="s">
        <v>206</v>
      </c>
      <c r="H259" s="118">
        <v>13.148999999999999</v>
      </c>
      <c r="L259" s="115"/>
      <c r="M259" s="119"/>
      <c r="N259" s="120"/>
      <c r="O259" s="120"/>
      <c r="P259" s="120"/>
      <c r="Q259" s="120"/>
      <c r="R259" s="120"/>
      <c r="S259" s="120"/>
      <c r="T259" s="121"/>
      <c r="AT259" s="116" t="s">
        <v>204</v>
      </c>
      <c r="AU259" s="116" t="s">
        <v>87</v>
      </c>
      <c r="AV259" s="114" t="s">
        <v>144</v>
      </c>
      <c r="AW259" s="114" t="s">
        <v>34</v>
      </c>
      <c r="AX259" s="114" t="s">
        <v>85</v>
      </c>
      <c r="AY259" s="116" t="s">
        <v>126</v>
      </c>
    </row>
    <row r="260" spans="1:65" s="11" customFormat="1" ht="24.2" customHeight="1">
      <c r="A260" s="246"/>
      <c r="B260" s="9"/>
      <c r="C260" s="81" t="s">
        <v>376</v>
      </c>
      <c r="D260" s="81" t="s">
        <v>129</v>
      </c>
      <c r="E260" s="82" t="s">
        <v>377</v>
      </c>
      <c r="F260" s="83" t="s">
        <v>378</v>
      </c>
      <c r="G260" s="84" t="s">
        <v>202</v>
      </c>
      <c r="H260" s="85">
        <v>1326.3240000000001</v>
      </c>
      <c r="I260" s="1">
        <v>0</v>
      </c>
      <c r="J260" s="86">
        <f>ROUND(I260*H260,2)</f>
        <v>0</v>
      </c>
      <c r="K260" s="87"/>
      <c r="L260" s="9"/>
      <c r="M260" s="88" t="s">
        <v>1</v>
      </c>
      <c r="N260" s="89" t="s">
        <v>42</v>
      </c>
      <c r="O260" s="90">
        <v>0.01</v>
      </c>
      <c r="P260" s="90">
        <f>O260*H260</f>
        <v>13.263240000000001</v>
      </c>
      <c r="Q260" s="90">
        <v>0</v>
      </c>
      <c r="R260" s="90">
        <f>Q260*H260</f>
        <v>0</v>
      </c>
      <c r="S260" s="90">
        <v>0</v>
      </c>
      <c r="T260" s="91">
        <f>S260*H260</f>
        <v>0</v>
      </c>
      <c r="U260" s="246"/>
      <c r="V260" s="246"/>
      <c r="W260" s="246"/>
      <c r="X260" s="246"/>
      <c r="Y260" s="246"/>
      <c r="Z260" s="246"/>
      <c r="AA260" s="246"/>
      <c r="AB260" s="246"/>
      <c r="AC260" s="246"/>
      <c r="AD260" s="246"/>
      <c r="AE260" s="246"/>
      <c r="AR260" s="92" t="s">
        <v>144</v>
      </c>
      <c r="AT260" s="92" t="s">
        <v>129</v>
      </c>
      <c r="AU260" s="92" t="s">
        <v>87</v>
      </c>
      <c r="AY260" s="3" t="s">
        <v>126</v>
      </c>
      <c r="BE260" s="93">
        <f>IF(N260="základní",J260,0)</f>
        <v>0</v>
      </c>
      <c r="BF260" s="93">
        <f>IF(N260="snížená",J260,0)</f>
        <v>0</v>
      </c>
      <c r="BG260" s="93">
        <f>IF(N260="zákl. přenesená",J260,0)</f>
        <v>0</v>
      </c>
      <c r="BH260" s="93">
        <f>IF(N260="sníž. přenesená",J260,0)</f>
        <v>0</v>
      </c>
      <c r="BI260" s="93">
        <f>IF(N260="nulová",J260,0)</f>
        <v>0</v>
      </c>
      <c r="BJ260" s="3" t="s">
        <v>85</v>
      </c>
      <c r="BK260" s="93">
        <f>ROUND(I260*H260,2)</f>
        <v>0</v>
      </c>
      <c r="BL260" s="3" t="s">
        <v>144</v>
      </c>
      <c r="BM260" s="92" t="s">
        <v>379</v>
      </c>
    </row>
    <row r="261" spans="1:65" s="11" customFormat="1" ht="24.2" customHeight="1">
      <c r="A261" s="246"/>
      <c r="B261" s="9"/>
      <c r="C261" s="81" t="s">
        <v>380</v>
      </c>
      <c r="D261" s="81" t="s">
        <v>129</v>
      </c>
      <c r="E261" s="82" t="s">
        <v>381</v>
      </c>
      <c r="F261" s="83" t="s">
        <v>382</v>
      </c>
      <c r="G261" s="84" t="s">
        <v>202</v>
      </c>
      <c r="H261" s="85">
        <v>3978.9720000000002</v>
      </c>
      <c r="I261" s="1">
        <v>0</v>
      </c>
      <c r="J261" s="86">
        <f>ROUND(I261*H261,2)</f>
        <v>0</v>
      </c>
      <c r="K261" s="87"/>
      <c r="L261" s="9"/>
      <c r="M261" s="88" t="s">
        <v>1</v>
      </c>
      <c r="N261" s="89" t="s">
        <v>42</v>
      </c>
      <c r="O261" s="90">
        <v>2E-3</v>
      </c>
      <c r="P261" s="90">
        <f>O261*H261</f>
        <v>7.9579440000000004</v>
      </c>
      <c r="Q261" s="90">
        <v>0</v>
      </c>
      <c r="R261" s="90">
        <f>Q261*H261</f>
        <v>0</v>
      </c>
      <c r="S261" s="90">
        <v>0</v>
      </c>
      <c r="T261" s="91">
        <f>S261*H261</f>
        <v>0</v>
      </c>
      <c r="U261" s="246"/>
      <c r="V261" s="246"/>
      <c r="W261" s="246"/>
      <c r="X261" s="246"/>
      <c r="Y261" s="246"/>
      <c r="Z261" s="246"/>
      <c r="AA261" s="246"/>
      <c r="AB261" s="246"/>
      <c r="AC261" s="246"/>
      <c r="AD261" s="246"/>
      <c r="AE261" s="246"/>
      <c r="AR261" s="92" t="s">
        <v>144</v>
      </c>
      <c r="AT261" s="92" t="s">
        <v>129</v>
      </c>
      <c r="AU261" s="92" t="s">
        <v>87</v>
      </c>
      <c r="AY261" s="3" t="s">
        <v>126</v>
      </c>
      <c r="BE261" s="93">
        <f>IF(N261="základní",J261,0)</f>
        <v>0</v>
      </c>
      <c r="BF261" s="93">
        <f>IF(N261="snížená",J261,0)</f>
        <v>0</v>
      </c>
      <c r="BG261" s="93">
        <f>IF(N261="zákl. přenesená",J261,0)</f>
        <v>0</v>
      </c>
      <c r="BH261" s="93">
        <f>IF(N261="sníž. přenesená",J261,0)</f>
        <v>0</v>
      </c>
      <c r="BI261" s="93">
        <f>IF(N261="nulová",J261,0)</f>
        <v>0</v>
      </c>
      <c r="BJ261" s="3" t="s">
        <v>85</v>
      </c>
      <c r="BK261" s="93">
        <f>ROUND(I261*H261,2)</f>
        <v>0</v>
      </c>
      <c r="BL261" s="3" t="s">
        <v>144</v>
      </c>
      <c r="BM261" s="92" t="s">
        <v>383</v>
      </c>
    </row>
    <row r="262" spans="1:65" s="11" customFormat="1" ht="19.5">
      <c r="A262" s="246"/>
      <c r="B262" s="9"/>
      <c r="C262" s="246"/>
      <c r="D262" s="94" t="s">
        <v>138</v>
      </c>
      <c r="E262" s="246"/>
      <c r="F262" s="105" t="s">
        <v>384</v>
      </c>
      <c r="G262" s="246"/>
      <c r="H262" s="246"/>
      <c r="I262" s="246"/>
      <c r="J262" s="246"/>
      <c r="K262" s="246"/>
      <c r="L262" s="9"/>
      <c r="M262" s="96"/>
      <c r="N262" s="97"/>
      <c r="O262" s="98"/>
      <c r="P262" s="98"/>
      <c r="Q262" s="98"/>
      <c r="R262" s="98"/>
      <c r="S262" s="98"/>
      <c r="T262" s="99"/>
      <c r="U262" s="246"/>
      <c r="V262" s="246"/>
      <c r="W262" s="246"/>
      <c r="X262" s="246"/>
      <c r="Y262" s="246"/>
      <c r="Z262" s="246"/>
      <c r="AA262" s="246"/>
      <c r="AB262" s="246"/>
      <c r="AC262" s="246"/>
      <c r="AD262" s="246"/>
      <c r="AE262" s="246"/>
      <c r="AT262" s="3" t="s">
        <v>138</v>
      </c>
      <c r="AU262" s="3" t="s">
        <v>87</v>
      </c>
    </row>
    <row r="263" spans="1:65" s="106" customFormat="1">
      <c r="B263" s="107"/>
      <c r="D263" s="94" t="s">
        <v>204</v>
      </c>
      <c r="F263" s="109" t="s">
        <v>385</v>
      </c>
      <c r="H263" s="110">
        <v>3978.9720000000002</v>
      </c>
      <c r="L263" s="107"/>
      <c r="M263" s="111"/>
      <c r="N263" s="112"/>
      <c r="O263" s="112"/>
      <c r="P263" s="112"/>
      <c r="Q263" s="112"/>
      <c r="R263" s="112"/>
      <c r="S263" s="112"/>
      <c r="T263" s="113"/>
      <c r="AT263" s="108" t="s">
        <v>204</v>
      </c>
      <c r="AU263" s="108" t="s">
        <v>87</v>
      </c>
      <c r="AV263" s="106" t="s">
        <v>87</v>
      </c>
      <c r="AW263" s="106" t="s">
        <v>3</v>
      </c>
      <c r="AX263" s="106" t="s">
        <v>85</v>
      </c>
      <c r="AY263" s="108" t="s">
        <v>126</v>
      </c>
    </row>
    <row r="264" spans="1:65" s="11" customFormat="1" ht="33" customHeight="1">
      <c r="A264" s="246"/>
      <c r="B264" s="9"/>
      <c r="C264" s="81" t="s">
        <v>386</v>
      </c>
      <c r="D264" s="81" t="s">
        <v>129</v>
      </c>
      <c r="E264" s="82" t="s">
        <v>387</v>
      </c>
      <c r="F264" s="83" t="s">
        <v>388</v>
      </c>
      <c r="G264" s="84" t="s">
        <v>202</v>
      </c>
      <c r="H264" s="85">
        <v>1326.3240000000001</v>
      </c>
      <c r="I264" s="1">
        <v>0</v>
      </c>
      <c r="J264" s="86">
        <f>ROUND(I264*H264,2)</f>
        <v>0</v>
      </c>
      <c r="K264" s="87"/>
      <c r="L264" s="9"/>
      <c r="M264" s="88" t="s">
        <v>1</v>
      </c>
      <c r="N264" s="89" t="s">
        <v>42</v>
      </c>
      <c r="O264" s="90">
        <v>7.6999999999999999E-2</v>
      </c>
      <c r="P264" s="90">
        <f>O264*H264</f>
        <v>102.126948</v>
      </c>
      <c r="Q264" s="90">
        <v>0</v>
      </c>
      <c r="R264" s="90">
        <f>Q264*H264</f>
        <v>0</v>
      </c>
      <c r="S264" s="90">
        <v>0</v>
      </c>
      <c r="T264" s="91">
        <f>S264*H264</f>
        <v>0</v>
      </c>
      <c r="U264" s="246"/>
      <c r="V264" s="246"/>
      <c r="W264" s="246"/>
      <c r="X264" s="246"/>
      <c r="Y264" s="246"/>
      <c r="Z264" s="246"/>
      <c r="AA264" s="246"/>
      <c r="AB264" s="246"/>
      <c r="AC264" s="246"/>
      <c r="AD264" s="246"/>
      <c r="AE264" s="246"/>
      <c r="AR264" s="92" t="s">
        <v>144</v>
      </c>
      <c r="AT264" s="92" t="s">
        <v>129</v>
      </c>
      <c r="AU264" s="92" t="s">
        <v>87</v>
      </c>
      <c r="AY264" s="3" t="s">
        <v>126</v>
      </c>
      <c r="BE264" s="93">
        <f>IF(N264="základní",J264,0)</f>
        <v>0</v>
      </c>
      <c r="BF264" s="93">
        <f>IF(N264="snížená",J264,0)</f>
        <v>0</v>
      </c>
      <c r="BG264" s="93">
        <f>IF(N264="zákl. přenesená",J264,0)</f>
        <v>0</v>
      </c>
      <c r="BH264" s="93">
        <f>IF(N264="sníž. přenesená",J264,0)</f>
        <v>0</v>
      </c>
      <c r="BI264" s="93">
        <f>IF(N264="nulová",J264,0)</f>
        <v>0</v>
      </c>
      <c r="BJ264" s="3" t="s">
        <v>85</v>
      </c>
      <c r="BK264" s="93">
        <f>ROUND(I264*H264,2)</f>
        <v>0</v>
      </c>
      <c r="BL264" s="3" t="s">
        <v>144</v>
      </c>
      <c r="BM264" s="92" t="s">
        <v>389</v>
      </c>
    </row>
    <row r="265" spans="1:65" s="11" customFormat="1" ht="37.9" customHeight="1">
      <c r="A265" s="246"/>
      <c r="B265" s="9"/>
      <c r="C265" s="81" t="s">
        <v>390</v>
      </c>
      <c r="D265" s="81" t="s">
        <v>129</v>
      </c>
      <c r="E265" s="82" t="s">
        <v>391</v>
      </c>
      <c r="F265" s="83" t="s">
        <v>392</v>
      </c>
      <c r="G265" s="84" t="s">
        <v>248</v>
      </c>
      <c r="H265" s="85">
        <v>249.38</v>
      </c>
      <c r="I265" s="1">
        <v>0</v>
      </c>
      <c r="J265" s="86">
        <f>ROUND(I265*H265,2)</f>
        <v>0</v>
      </c>
      <c r="K265" s="87"/>
      <c r="L265" s="9"/>
      <c r="M265" s="88" t="s">
        <v>1</v>
      </c>
      <c r="N265" s="89" t="s">
        <v>42</v>
      </c>
      <c r="O265" s="90">
        <v>0.126</v>
      </c>
      <c r="P265" s="90">
        <f>O265*H265</f>
        <v>31.421879999999998</v>
      </c>
      <c r="Q265" s="90">
        <v>0</v>
      </c>
      <c r="R265" s="90">
        <f>Q265*H265</f>
        <v>0</v>
      </c>
      <c r="S265" s="90">
        <v>0</v>
      </c>
      <c r="T265" s="91">
        <f>S265*H265</f>
        <v>0</v>
      </c>
      <c r="U265" s="246"/>
      <c r="V265" s="246"/>
      <c r="W265" s="246"/>
      <c r="X265" s="246"/>
      <c r="Y265" s="246"/>
      <c r="Z265" s="246"/>
      <c r="AA265" s="246"/>
      <c r="AB265" s="246"/>
      <c r="AC265" s="246"/>
      <c r="AD265" s="246"/>
      <c r="AE265" s="246"/>
      <c r="AR265" s="92" t="s">
        <v>144</v>
      </c>
      <c r="AT265" s="92" t="s">
        <v>129</v>
      </c>
      <c r="AU265" s="92" t="s">
        <v>87</v>
      </c>
      <c r="AY265" s="3" t="s">
        <v>126</v>
      </c>
      <c r="BE265" s="93">
        <f>IF(N265="základní",J265,0)</f>
        <v>0</v>
      </c>
      <c r="BF265" s="93">
        <f>IF(N265="snížená",J265,0)</f>
        <v>0</v>
      </c>
      <c r="BG265" s="93">
        <f>IF(N265="zákl. přenesená",J265,0)</f>
        <v>0</v>
      </c>
      <c r="BH265" s="93">
        <f>IF(N265="sníž. přenesená",J265,0)</f>
        <v>0</v>
      </c>
      <c r="BI265" s="93">
        <f>IF(N265="nulová",J265,0)</f>
        <v>0</v>
      </c>
      <c r="BJ265" s="3" t="s">
        <v>85</v>
      </c>
      <c r="BK265" s="93">
        <f>ROUND(I265*H265,2)</f>
        <v>0</v>
      </c>
      <c r="BL265" s="3" t="s">
        <v>144</v>
      </c>
      <c r="BM265" s="92" t="s">
        <v>393</v>
      </c>
    </row>
    <row r="266" spans="1:65" s="11" customFormat="1" ht="16.5" customHeight="1">
      <c r="A266" s="246"/>
      <c r="B266" s="9"/>
      <c r="C266" s="81" t="s">
        <v>394</v>
      </c>
      <c r="D266" s="81" t="s">
        <v>129</v>
      </c>
      <c r="E266" s="82" t="s">
        <v>395</v>
      </c>
      <c r="F266" s="83" t="s">
        <v>396</v>
      </c>
      <c r="G266" s="84" t="s">
        <v>202</v>
      </c>
      <c r="H266" s="85">
        <v>6.9119999999999999</v>
      </c>
      <c r="I266" s="1">
        <v>0</v>
      </c>
      <c r="J266" s="86">
        <f>ROUND(I266*H266,2)</f>
        <v>0</v>
      </c>
      <c r="K266" s="87"/>
      <c r="L266" s="9"/>
      <c r="M266" s="88" t="s">
        <v>1</v>
      </c>
      <c r="N266" s="89" t="s">
        <v>42</v>
      </c>
      <c r="O266" s="90">
        <v>10.986000000000001</v>
      </c>
      <c r="P266" s="90">
        <f>O266*H266</f>
        <v>75.935231999999999</v>
      </c>
      <c r="Q266" s="90">
        <v>0</v>
      </c>
      <c r="R266" s="90">
        <f>Q266*H266</f>
        <v>0</v>
      </c>
      <c r="S266" s="90">
        <v>2.4</v>
      </c>
      <c r="T266" s="91">
        <f>S266*H266</f>
        <v>16.588799999999999</v>
      </c>
      <c r="U266" s="246"/>
      <c r="V266" s="246"/>
      <c r="W266" s="246"/>
      <c r="X266" s="246"/>
      <c r="Y266" s="246"/>
      <c r="Z266" s="246"/>
      <c r="AA266" s="246"/>
      <c r="AB266" s="246"/>
      <c r="AC266" s="246"/>
      <c r="AD266" s="246"/>
      <c r="AE266" s="246"/>
      <c r="AR266" s="92" t="s">
        <v>144</v>
      </c>
      <c r="AT266" s="92" t="s">
        <v>129</v>
      </c>
      <c r="AU266" s="92" t="s">
        <v>87</v>
      </c>
      <c r="AY266" s="3" t="s">
        <v>126</v>
      </c>
      <c r="BE266" s="93">
        <f>IF(N266="základní",J266,0)</f>
        <v>0</v>
      </c>
      <c r="BF266" s="93">
        <f>IF(N266="snížená",J266,0)</f>
        <v>0</v>
      </c>
      <c r="BG266" s="93">
        <f>IF(N266="zákl. přenesená",J266,0)</f>
        <v>0</v>
      </c>
      <c r="BH266" s="93">
        <f>IF(N266="sníž. přenesená",J266,0)</f>
        <v>0</v>
      </c>
      <c r="BI266" s="93">
        <f>IF(N266="nulová",J266,0)</f>
        <v>0</v>
      </c>
      <c r="BJ266" s="3" t="s">
        <v>85</v>
      </c>
      <c r="BK266" s="93">
        <f>ROUND(I266*H266,2)</f>
        <v>0</v>
      </c>
      <c r="BL266" s="3" t="s">
        <v>144</v>
      </c>
      <c r="BM266" s="92" t="s">
        <v>397</v>
      </c>
    </row>
    <row r="267" spans="1:65" s="106" customFormat="1">
      <c r="B267" s="107"/>
      <c r="D267" s="94" t="s">
        <v>204</v>
      </c>
      <c r="E267" s="108" t="s">
        <v>1</v>
      </c>
      <c r="F267" s="109" t="s">
        <v>398</v>
      </c>
      <c r="H267" s="110">
        <v>6.9119999999999999</v>
      </c>
      <c r="L267" s="107"/>
      <c r="M267" s="111"/>
      <c r="N267" s="112"/>
      <c r="O267" s="112"/>
      <c r="P267" s="112"/>
      <c r="Q267" s="112"/>
      <c r="R267" s="112"/>
      <c r="S267" s="112"/>
      <c r="T267" s="113"/>
      <c r="AT267" s="108" t="s">
        <v>204</v>
      </c>
      <c r="AU267" s="108" t="s">
        <v>87</v>
      </c>
      <c r="AV267" s="106" t="s">
        <v>87</v>
      </c>
      <c r="AW267" s="106" t="s">
        <v>34</v>
      </c>
      <c r="AX267" s="106" t="s">
        <v>77</v>
      </c>
      <c r="AY267" s="108" t="s">
        <v>126</v>
      </c>
    </row>
    <row r="268" spans="1:65" s="114" customFormat="1">
      <c r="B268" s="115"/>
      <c r="D268" s="94" t="s">
        <v>204</v>
      </c>
      <c r="E268" s="116" t="s">
        <v>1</v>
      </c>
      <c r="F268" s="117" t="s">
        <v>206</v>
      </c>
      <c r="H268" s="118">
        <v>6.9119999999999999</v>
      </c>
      <c r="L268" s="115"/>
      <c r="M268" s="119"/>
      <c r="N268" s="120"/>
      <c r="O268" s="120"/>
      <c r="P268" s="120"/>
      <c r="Q268" s="120"/>
      <c r="R268" s="120"/>
      <c r="S268" s="120"/>
      <c r="T268" s="121"/>
      <c r="AT268" s="116" t="s">
        <v>204</v>
      </c>
      <c r="AU268" s="116" t="s">
        <v>87</v>
      </c>
      <c r="AV268" s="114" t="s">
        <v>144</v>
      </c>
      <c r="AW268" s="114" t="s">
        <v>34</v>
      </c>
      <c r="AX268" s="114" t="s">
        <v>85</v>
      </c>
      <c r="AY268" s="116" t="s">
        <v>126</v>
      </c>
    </row>
    <row r="269" spans="1:65" s="11" customFormat="1" ht="24.2" customHeight="1">
      <c r="A269" s="246"/>
      <c r="B269" s="9"/>
      <c r="C269" s="81" t="s">
        <v>399</v>
      </c>
      <c r="D269" s="81" t="s">
        <v>129</v>
      </c>
      <c r="E269" s="82" t="s">
        <v>400</v>
      </c>
      <c r="F269" s="83" t="s">
        <v>401</v>
      </c>
      <c r="G269" s="84" t="s">
        <v>202</v>
      </c>
      <c r="H269" s="85">
        <v>1.597</v>
      </c>
      <c r="I269" s="1">
        <v>0</v>
      </c>
      <c r="J269" s="86">
        <f>ROUND(I269*H269,2)</f>
        <v>0</v>
      </c>
      <c r="K269" s="87"/>
      <c r="L269" s="9"/>
      <c r="M269" s="88" t="s">
        <v>1</v>
      </c>
      <c r="N269" s="89" t="s">
        <v>42</v>
      </c>
      <c r="O269" s="90">
        <v>1.2829999999999999</v>
      </c>
      <c r="P269" s="90">
        <f>O269*H269</f>
        <v>2.0489509999999997</v>
      </c>
      <c r="Q269" s="90">
        <v>0</v>
      </c>
      <c r="R269" s="90">
        <f>Q269*H269</f>
        <v>0</v>
      </c>
      <c r="S269" s="90">
        <v>1</v>
      </c>
      <c r="T269" s="91">
        <f>S269*H269</f>
        <v>1.597</v>
      </c>
      <c r="U269" s="246"/>
      <c r="V269" s="246"/>
      <c r="W269" s="246"/>
      <c r="X269" s="246"/>
      <c r="Y269" s="246"/>
      <c r="Z269" s="246"/>
      <c r="AA269" s="246"/>
      <c r="AB269" s="246"/>
      <c r="AC269" s="246"/>
      <c r="AD269" s="246"/>
      <c r="AE269" s="246"/>
      <c r="AR269" s="92" t="s">
        <v>144</v>
      </c>
      <c r="AT269" s="92" t="s">
        <v>129</v>
      </c>
      <c r="AU269" s="92" t="s">
        <v>87</v>
      </c>
      <c r="AY269" s="3" t="s">
        <v>126</v>
      </c>
      <c r="BE269" s="93">
        <f>IF(N269="základní",J269,0)</f>
        <v>0</v>
      </c>
      <c r="BF269" s="93">
        <f>IF(N269="snížená",J269,0)</f>
        <v>0</v>
      </c>
      <c r="BG269" s="93">
        <f>IF(N269="zákl. přenesená",J269,0)</f>
        <v>0</v>
      </c>
      <c r="BH269" s="93">
        <f>IF(N269="sníž. přenesená",J269,0)</f>
        <v>0</v>
      </c>
      <c r="BI269" s="93">
        <f>IF(N269="nulová",J269,0)</f>
        <v>0</v>
      </c>
      <c r="BJ269" s="3" t="s">
        <v>85</v>
      </c>
      <c r="BK269" s="93">
        <f>ROUND(I269*H269,2)</f>
        <v>0</v>
      </c>
      <c r="BL269" s="3" t="s">
        <v>144</v>
      </c>
      <c r="BM269" s="92" t="s">
        <v>402</v>
      </c>
    </row>
    <row r="270" spans="1:65" s="106" customFormat="1">
      <c r="B270" s="107"/>
      <c r="D270" s="94" t="s">
        <v>204</v>
      </c>
      <c r="E270" s="108" t="s">
        <v>1</v>
      </c>
      <c r="F270" s="109" t="s">
        <v>403</v>
      </c>
      <c r="H270" s="110">
        <v>1.597</v>
      </c>
      <c r="L270" s="107"/>
      <c r="M270" s="111"/>
      <c r="N270" s="112"/>
      <c r="O270" s="112"/>
      <c r="P270" s="112"/>
      <c r="Q270" s="112"/>
      <c r="R270" s="112"/>
      <c r="S270" s="112"/>
      <c r="T270" s="113"/>
      <c r="AT270" s="108" t="s">
        <v>204</v>
      </c>
      <c r="AU270" s="108" t="s">
        <v>87</v>
      </c>
      <c r="AV270" s="106" t="s">
        <v>87</v>
      </c>
      <c r="AW270" s="106" t="s">
        <v>34</v>
      </c>
      <c r="AX270" s="106" t="s">
        <v>77</v>
      </c>
      <c r="AY270" s="108" t="s">
        <v>126</v>
      </c>
    </row>
    <row r="271" spans="1:65" s="114" customFormat="1">
      <c r="B271" s="115"/>
      <c r="D271" s="94" t="s">
        <v>204</v>
      </c>
      <c r="E271" s="116" t="s">
        <v>1</v>
      </c>
      <c r="F271" s="117" t="s">
        <v>206</v>
      </c>
      <c r="H271" s="118">
        <v>1.597</v>
      </c>
      <c r="L271" s="115"/>
      <c r="M271" s="119"/>
      <c r="N271" s="120"/>
      <c r="O271" s="120"/>
      <c r="P271" s="120"/>
      <c r="Q271" s="120"/>
      <c r="R271" s="120"/>
      <c r="S271" s="120"/>
      <c r="T271" s="121"/>
      <c r="AT271" s="116" t="s">
        <v>204</v>
      </c>
      <c r="AU271" s="116" t="s">
        <v>87</v>
      </c>
      <c r="AV271" s="114" t="s">
        <v>144</v>
      </c>
      <c r="AW271" s="114" t="s">
        <v>34</v>
      </c>
      <c r="AX271" s="114" t="s">
        <v>85</v>
      </c>
      <c r="AY271" s="116" t="s">
        <v>126</v>
      </c>
    </row>
    <row r="272" spans="1:65" s="11" customFormat="1" ht="21.75" customHeight="1">
      <c r="A272" s="246"/>
      <c r="B272" s="9"/>
      <c r="C272" s="81" t="s">
        <v>404</v>
      </c>
      <c r="D272" s="81" t="s">
        <v>129</v>
      </c>
      <c r="E272" s="82" t="s">
        <v>405</v>
      </c>
      <c r="F272" s="83" t="s">
        <v>406</v>
      </c>
      <c r="G272" s="84" t="s">
        <v>407</v>
      </c>
      <c r="H272" s="85">
        <v>29.62</v>
      </c>
      <c r="I272" s="1">
        <v>0</v>
      </c>
      <c r="J272" s="86">
        <f>ROUND(I272*H272,2)</f>
        <v>0</v>
      </c>
      <c r="K272" s="87"/>
      <c r="L272" s="9"/>
      <c r="M272" s="88" t="s">
        <v>1</v>
      </c>
      <c r="N272" s="89" t="s">
        <v>42</v>
      </c>
      <c r="O272" s="90">
        <v>0.37</v>
      </c>
      <c r="P272" s="90">
        <f>O272*H272</f>
        <v>10.9594</v>
      </c>
      <c r="Q272" s="90">
        <v>0</v>
      </c>
      <c r="R272" s="90">
        <f>Q272*H272</f>
        <v>0</v>
      </c>
      <c r="S272" s="90">
        <v>1.5E-3</v>
      </c>
      <c r="T272" s="91">
        <f>S272*H272</f>
        <v>4.4430000000000004E-2</v>
      </c>
      <c r="U272" s="246"/>
      <c r="V272" s="246"/>
      <c r="W272" s="246"/>
      <c r="X272" s="246"/>
      <c r="Y272" s="246"/>
      <c r="Z272" s="246"/>
      <c r="AA272" s="246"/>
      <c r="AB272" s="246"/>
      <c r="AC272" s="246"/>
      <c r="AD272" s="246"/>
      <c r="AE272" s="246"/>
      <c r="AR272" s="92" t="s">
        <v>144</v>
      </c>
      <c r="AT272" s="92" t="s">
        <v>129</v>
      </c>
      <c r="AU272" s="92" t="s">
        <v>87</v>
      </c>
      <c r="AY272" s="3" t="s">
        <v>126</v>
      </c>
      <c r="BE272" s="93">
        <f>IF(N272="základní",J272,0)</f>
        <v>0</v>
      </c>
      <c r="BF272" s="93">
        <f>IF(N272="snížená",J272,0)</f>
        <v>0</v>
      </c>
      <c r="BG272" s="93">
        <f>IF(N272="zákl. přenesená",J272,0)</f>
        <v>0</v>
      </c>
      <c r="BH272" s="93">
        <f>IF(N272="sníž. přenesená",J272,0)</f>
        <v>0</v>
      </c>
      <c r="BI272" s="93">
        <f>IF(N272="nulová",J272,0)</f>
        <v>0</v>
      </c>
      <c r="BJ272" s="3" t="s">
        <v>85</v>
      </c>
      <c r="BK272" s="93">
        <f>ROUND(I272*H272,2)</f>
        <v>0</v>
      </c>
      <c r="BL272" s="3" t="s">
        <v>144</v>
      </c>
      <c r="BM272" s="92" t="s">
        <v>408</v>
      </c>
    </row>
    <row r="273" spans="1:65" s="106" customFormat="1">
      <c r="B273" s="107"/>
      <c r="D273" s="94" t="s">
        <v>204</v>
      </c>
      <c r="E273" s="108" t="s">
        <v>1</v>
      </c>
      <c r="F273" s="109" t="s">
        <v>409</v>
      </c>
      <c r="H273" s="110">
        <v>29.62</v>
      </c>
      <c r="L273" s="107"/>
      <c r="M273" s="111"/>
      <c r="N273" s="112"/>
      <c r="O273" s="112"/>
      <c r="P273" s="112"/>
      <c r="Q273" s="112"/>
      <c r="R273" s="112"/>
      <c r="S273" s="112"/>
      <c r="T273" s="113"/>
      <c r="AT273" s="108" t="s">
        <v>204</v>
      </c>
      <c r="AU273" s="108" t="s">
        <v>87</v>
      </c>
      <c r="AV273" s="106" t="s">
        <v>87</v>
      </c>
      <c r="AW273" s="106" t="s">
        <v>34</v>
      </c>
      <c r="AX273" s="106" t="s">
        <v>77</v>
      </c>
      <c r="AY273" s="108" t="s">
        <v>126</v>
      </c>
    </row>
    <row r="274" spans="1:65" s="114" customFormat="1">
      <c r="B274" s="115"/>
      <c r="D274" s="94" t="s">
        <v>204</v>
      </c>
      <c r="E274" s="116" t="s">
        <v>1</v>
      </c>
      <c r="F274" s="117" t="s">
        <v>206</v>
      </c>
      <c r="H274" s="118">
        <v>29.62</v>
      </c>
      <c r="L274" s="115"/>
      <c r="M274" s="119"/>
      <c r="N274" s="120"/>
      <c r="O274" s="120"/>
      <c r="P274" s="120"/>
      <c r="Q274" s="120"/>
      <c r="R274" s="120"/>
      <c r="S274" s="120"/>
      <c r="T274" s="121"/>
      <c r="AT274" s="116" t="s">
        <v>204</v>
      </c>
      <c r="AU274" s="116" t="s">
        <v>87</v>
      </c>
      <c r="AV274" s="114" t="s">
        <v>144</v>
      </c>
      <c r="AW274" s="114" t="s">
        <v>34</v>
      </c>
      <c r="AX274" s="114" t="s">
        <v>85</v>
      </c>
      <c r="AY274" s="116" t="s">
        <v>126</v>
      </c>
    </row>
    <row r="275" spans="1:65" s="11" customFormat="1" ht="37.9" customHeight="1">
      <c r="A275" s="246"/>
      <c r="B275" s="9"/>
      <c r="C275" s="81" t="s">
        <v>410</v>
      </c>
      <c r="D275" s="81" t="s">
        <v>129</v>
      </c>
      <c r="E275" s="82" t="s">
        <v>411</v>
      </c>
      <c r="F275" s="83" t="s">
        <v>412</v>
      </c>
      <c r="G275" s="84" t="s">
        <v>202</v>
      </c>
      <c r="H275" s="85">
        <v>2.4180000000000001</v>
      </c>
      <c r="I275" s="1">
        <v>0</v>
      </c>
      <c r="J275" s="86">
        <f>ROUND(I275*H275,2)</f>
        <v>0</v>
      </c>
      <c r="K275" s="87"/>
      <c r="L275" s="9"/>
      <c r="M275" s="88" t="s">
        <v>1</v>
      </c>
      <c r="N275" s="89" t="s">
        <v>42</v>
      </c>
      <c r="O275" s="90">
        <v>10.88</v>
      </c>
      <c r="P275" s="90">
        <f>O275*H275</f>
        <v>26.307840000000002</v>
      </c>
      <c r="Q275" s="90">
        <v>0</v>
      </c>
      <c r="R275" s="90">
        <f>Q275*H275</f>
        <v>0</v>
      </c>
      <c r="S275" s="90">
        <v>2.2000000000000002</v>
      </c>
      <c r="T275" s="91">
        <f>S275*H275</f>
        <v>5.3196000000000003</v>
      </c>
      <c r="U275" s="246"/>
      <c r="V275" s="246"/>
      <c r="W275" s="246"/>
      <c r="X275" s="246"/>
      <c r="Y275" s="246"/>
      <c r="Z275" s="246"/>
      <c r="AA275" s="246"/>
      <c r="AB275" s="246"/>
      <c r="AC275" s="246"/>
      <c r="AD275" s="246"/>
      <c r="AE275" s="246"/>
      <c r="AR275" s="92" t="s">
        <v>144</v>
      </c>
      <c r="AT275" s="92" t="s">
        <v>129</v>
      </c>
      <c r="AU275" s="92" t="s">
        <v>87</v>
      </c>
      <c r="AY275" s="3" t="s">
        <v>126</v>
      </c>
      <c r="BE275" s="93">
        <f>IF(N275="základní",J275,0)</f>
        <v>0</v>
      </c>
      <c r="BF275" s="93">
        <f>IF(N275="snížená",J275,0)</f>
        <v>0</v>
      </c>
      <c r="BG275" s="93">
        <f>IF(N275="zákl. přenesená",J275,0)</f>
        <v>0</v>
      </c>
      <c r="BH275" s="93">
        <f>IF(N275="sníž. přenesená",J275,0)</f>
        <v>0</v>
      </c>
      <c r="BI275" s="93">
        <f>IF(N275="nulová",J275,0)</f>
        <v>0</v>
      </c>
      <c r="BJ275" s="3" t="s">
        <v>85</v>
      </c>
      <c r="BK275" s="93">
        <f>ROUND(I275*H275,2)</f>
        <v>0</v>
      </c>
      <c r="BL275" s="3" t="s">
        <v>144</v>
      </c>
      <c r="BM275" s="92" t="s">
        <v>413</v>
      </c>
    </row>
    <row r="276" spans="1:65" s="106" customFormat="1">
      <c r="B276" s="107"/>
      <c r="D276" s="94" t="s">
        <v>204</v>
      </c>
      <c r="E276" s="108" t="s">
        <v>1</v>
      </c>
      <c r="F276" s="109" t="s">
        <v>414</v>
      </c>
      <c r="H276" s="110">
        <v>2.3039999999999998</v>
      </c>
      <c r="L276" s="107"/>
      <c r="M276" s="111"/>
      <c r="N276" s="112"/>
      <c r="O276" s="112"/>
      <c r="P276" s="112"/>
      <c r="Q276" s="112"/>
      <c r="R276" s="112"/>
      <c r="S276" s="112"/>
      <c r="T276" s="113"/>
      <c r="AT276" s="108" t="s">
        <v>204</v>
      </c>
      <c r="AU276" s="108" t="s">
        <v>87</v>
      </c>
      <c r="AV276" s="106" t="s">
        <v>87</v>
      </c>
      <c r="AW276" s="106" t="s">
        <v>34</v>
      </c>
      <c r="AX276" s="106" t="s">
        <v>77</v>
      </c>
      <c r="AY276" s="108" t="s">
        <v>126</v>
      </c>
    </row>
    <row r="277" spans="1:65" s="106" customFormat="1">
      <c r="B277" s="107"/>
      <c r="D277" s="94" t="s">
        <v>204</v>
      </c>
      <c r="E277" s="108" t="s">
        <v>1</v>
      </c>
      <c r="F277" s="109" t="s">
        <v>415</v>
      </c>
      <c r="H277" s="110">
        <v>0.114</v>
      </c>
      <c r="L277" s="107"/>
      <c r="M277" s="111"/>
      <c r="N277" s="112"/>
      <c r="O277" s="112"/>
      <c r="P277" s="112"/>
      <c r="Q277" s="112"/>
      <c r="R277" s="112"/>
      <c r="S277" s="112"/>
      <c r="T277" s="113"/>
      <c r="AT277" s="108" t="s">
        <v>204</v>
      </c>
      <c r="AU277" s="108" t="s">
        <v>87</v>
      </c>
      <c r="AV277" s="106" t="s">
        <v>87</v>
      </c>
      <c r="AW277" s="106" t="s">
        <v>34</v>
      </c>
      <c r="AX277" s="106" t="s">
        <v>77</v>
      </c>
      <c r="AY277" s="108" t="s">
        <v>126</v>
      </c>
    </row>
    <row r="278" spans="1:65" s="114" customFormat="1">
      <c r="B278" s="115"/>
      <c r="D278" s="94" t="s">
        <v>204</v>
      </c>
      <c r="E278" s="116" t="s">
        <v>1</v>
      </c>
      <c r="F278" s="117" t="s">
        <v>206</v>
      </c>
      <c r="H278" s="118">
        <v>2.4180000000000001</v>
      </c>
      <c r="L278" s="115"/>
      <c r="M278" s="119"/>
      <c r="N278" s="120"/>
      <c r="O278" s="120"/>
      <c r="P278" s="120"/>
      <c r="Q278" s="120"/>
      <c r="R278" s="120"/>
      <c r="S278" s="120"/>
      <c r="T278" s="121"/>
      <c r="AT278" s="116" t="s">
        <v>204</v>
      </c>
      <c r="AU278" s="116" t="s">
        <v>87</v>
      </c>
      <c r="AV278" s="114" t="s">
        <v>144</v>
      </c>
      <c r="AW278" s="114" t="s">
        <v>34</v>
      </c>
      <c r="AX278" s="114" t="s">
        <v>85</v>
      </c>
      <c r="AY278" s="116" t="s">
        <v>126</v>
      </c>
    </row>
    <row r="279" spans="1:65" s="11" customFormat="1" ht="37.9" customHeight="1">
      <c r="A279" s="246"/>
      <c r="B279" s="9"/>
      <c r="C279" s="81" t="s">
        <v>416</v>
      </c>
      <c r="D279" s="81" t="s">
        <v>129</v>
      </c>
      <c r="E279" s="82" t="s">
        <v>417</v>
      </c>
      <c r="F279" s="83" t="s">
        <v>418</v>
      </c>
      <c r="G279" s="84" t="s">
        <v>248</v>
      </c>
      <c r="H279" s="85">
        <v>249.38</v>
      </c>
      <c r="I279" s="1">
        <v>0</v>
      </c>
      <c r="J279" s="86">
        <f>ROUND(I279*H279,2)</f>
        <v>0</v>
      </c>
      <c r="K279" s="87"/>
      <c r="L279" s="9"/>
      <c r="M279" s="88" t="s">
        <v>1</v>
      </c>
      <c r="N279" s="89" t="s">
        <v>42</v>
      </c>
      <c r="O279" s="90">
        <v>0.1</v>
      </c>
      <c r="P279" s="90">
        <f>O279*H279</f>
        <v>24.938000000000002</v>
      </c>
      <c r="Q279" s="90">
        <v>0</v>
      </c>
      <c r="R279" s="90">
        <f>Q279*H279</f>
        <v>0</v>
      </c>
      <c r="S279" s="90">
        <v>0.01</v>
      </c>
      <c r="T279" s="91">
        <f>S279*H279</f>
        <v>2.4937999999999998</v>
      </c>
      <c r="U279" s="246"/>
      <c r="V279" s="246"/>
      <c r="W279" s="246"/>
      <c r="X279" s="246"/>
      <c r="Y279" s="246"/>
      <c r="Z279" s="246"/>
      <c r="AA279" s="246"/>
      <c r="AB279" s="246"/>
      <c r="AC279" s="246"/>
      <c r="AD279" s="246"/>
      <c r="AE279" s="246"/>
      <c r="AR279" s="92" t="s">
        <v>144</v>
      </c>
      <c r="AT279" s="92" t="s">
        <v>129</v>
      </c>
      <c r="AU279" s="92" t="s">
        <v>87</v>
      </c>
      <c r="AY279" s="3" t="s">
        <v>126</v>
      </c>
      <c r="BE279" s="93">
        <f>IF(N279="základní",J279,0)</f>
        <v>0</v>
      </c>
      <c r="BF279" s="93">
        <f>IF(N279="snížená",J279,0)</f>
        <v>0</v>
      </c>
      <c r="BG279" s="93">
        <f>IF(N279="zákl. přenesená",J279,0)</f>
        <v>0</v>
      </c>
      <c r="BH279" s="93">
        <f>IF(N279="sníž. přenesená",J279,0)</f>
        <v>0</v>
      </c>
      <c r="BI279" s="93">
        <f>IF(N279="nulová",J279,0)</f>
        <v>0</v>
      </c>
      <c r="BJ279" s="3" t="s">
        <v>85</v>
      </c>
      <c r="BK279" s="93">
        <f>ROUND(I279*H279,2)</f>
        <v>0</v>
      </c>
      <c r="BL279" s="3" t="s">
        <v>144</v>
      </c>
      <c r="BM279" s="92" t="s">
        <v>419</v>
      </c>
    </row>
    <row r="280" spans="1:65" s="106" customFormat="1">
      <c r="B280" s="107"/>
      <c r="D280" s="94" t="s">
        <v>204</v>
      </c>
      <c r="E280" s="108" t="s">
        <v>1</v>
      </c>
      <c r="F280" s="109" t="s">
        <v>282</v>
      </c>
      <c r="H280" s="110">
        <v>46.08</v>
      </c>
      <c r="L280" s="107"/>
      <c r="M280" s="111"/>
      <c r="N280" s="112"/>
      <c r="O280" s="112"/>
      <c r="P280" s="112"/>
      <c r="Q280" s="112"/>
      <c r="R280" s="112"/>
      <c r="S280" s="112"/>
      <c r="T280" s="113"/>
      <c r="AT280" s="108" t="s">
        <v>204</v>
      </c>
      <c r="AU280" s="108" t="s">
        <v>87</v>
      </c>
      <c r="AV280" s="106" t="s">
        <v>87</v>
      </c>
      <c r="AW280" s="106" t="s">
        <v>34</v>
      </c>
      <c r="AX280" s="106" t="s">
        <v>77</v>
      </c>
      <c r="AY280" s="108" t="s">
        <v>126</v>
      </c>
    </row>
    <row r="281" spans="1:65" s="106" customFormat="1">
      <c r="B281" s="107"/>
      <c r="D281" s="94" t="s">
        <v>204</v>
      </c>
      <c r="E281" s="108" t="s">
        <v>1</v>
      </c>
      <c r="F281" s="109" t="s">
        <v>277</v>
      </c>
      <c r="H281" s="110">
        <v>203.3</v>
      </c>
      <c r="L281" s="107"/>
      <c r="M281" s="111"/>
      <c r="N281" s="112"/>
      <c r="O281" s="112"/>
      <c r="P281" s="112"/>
      <c r="Q281" s="112"/>
      <c r="R281" s="112"/>
      <c r="S281" s="112"/>
      <c r="T281" s="113"/>
      <c r="AT281" s="108" t="s">
        <v>204</v>
      </c>
      <c r="AU281" s="108" t="s">
        <v>87</v>
      </c>
      <c r="AV281" s="106" t="s">
        <v>87</v>
      </c>
      <c r="AW281" s="106" t="s">
        <v>34</v>
      </c>
      <c r="AX281" s="106" t="s">
        <v>77</v>
      </c>
      <c r="AY281" s="108" t="s">
        <v>126</v>
      </c>
    </row>
    <row r="282" spans="1:65" s="114" customFormat="1">
      <c r="B282" s="115"/>
      <c r="D282" s="94" t="s">
        <v>204</v>
      </c>
      <c r="E282" s="116" t="s">
        <v>1</v>
      </c>
      <c r="F282" s="117" t="s">
        <v>206</v>
      </c>
      <c r="H282" s="118">
        <v>249.38</v>
      </c>
      <c r="L282" s="115"/>
      <c r="M282" s="119"/>
      <c r="N282" s="120"/>
      <c r="O282" s="120"/>
      <c r="P282" s="120"/>
      <c r="Q282" s="120"/>
      <c r="R282" s="120"/>
      <c r="S282" s="120"/>
      <c r="T282" s="121"/>
      <c r="AT282" s="116" t="s">
        <v>204</v>
      </c>
      <c r="AU282" s="116" t="s">
        <v>87</v>
      </c>
      <c r="AV282" s="114" t="s">
        <v>144</v>
      </c>
      <c r="AW282" s="114" t="s">
        <v>34</v>
      </c>
      <c r="AX282" s="114" t="s">
        <v>85</v>
      </c>
      <c r="AY282" s="116" t="s">
        <v>126</v>
      </c>
    </row>
    <row r="283" spans="1:65" s="11" customFormat="1" ht="37.9" customHeight="1">
      <c r="A283" s="246"/>
      <c r="B283" s="9"/>
      <c r="C283" s="81" t="s">
        <v>420</v>
      </c>
      <c r="D283" s="81" t="s">
        <v>129</v>
      </c>
      <c r="E283" s="82" t="s">
        <v>421</v>
      </c>
      <c r="F283" s="83" t="s">
        <v>422</v>
      </c>
      <c r="G283" s="84" t="s">
        <v>248</v>
      </c>
      <c r="H283" s="85">
        <v>367.95400000000001</v>
      </c>
      <c r="I283" s="1">
        <v>0</v>
      </c>
      <c r="J283" s="86">
        <f>ROUND(I283*H283,2)</f>
        <v>0</v>
      </c>
      <c r="K283" s="87"/>
      <c r="L283" s="9"/>
      <c r="M283" s="88" t="s">
        <v>1</v>
      </c>
      <c r="N283" s="89" t="s">
        <v>42</v>
      </c>
      <c r="O283" s="90">
        <v>0.08</v>
      </c>
      <c r="P283" s="90">
        <f>O283*H283</f>
        <v>29.436320000000002</v>
      </c>
      <c r="Q283" s="90">
        <v>0</v>
      </c>
      <c r="R283" s="90">
        <f>Q283*H283</f>
        <v>0</v>
      </c>
      <c r="S283" s="90">
        <v>0.01</v>
      </c>
      <c r="T283" s="91">
        <f>S283*H283</f>
        <v>3.6795400000000003</v>
      </c>
      <c r="U283" s="246"/>
      <c r="V283" s="246"/>
      <c r="W283" s="246"/>
      <c r="X283" s="246"/>
      <c r="Y283" s="246"/>
      <c r="Z283" s="246"/>
      <c r="AA283" s="246"/>
      <c r="AB283" s="246"/>
      <c r="AC283" s="246"/>
      <c r="AD283" s="246"/>
      <c r="AE283" s="246"/>
      <c r="AR283" s="92" t="s">
        <v>144</v>
      </c>
      <c r="AT283" s="92" t="s">
        <v>129</v>
      </c>
      <c r="AU283" s="92" t="s">
        <v>87</v>
      </c>
      <c r="AY283" s="3" t="s">
        <v>126</v>
      </c>
      <c r="BE283" s="93">
        <f>IF(N283="základní",J283,0)</f>
        <v>0</v>
      </c>
      <c r="BF283" s="93">
        <f>IF(N283="snížená",J283,0)</f>
        <v>0</v>
      </c>
      <c r="BG283" s="93">
        <f>IF(N283="zákl. přenesená",J283,0)</f>
        <v>0</v>
      </c>
      <c r="BH283" s="93">
        <f>IF(N283="sníž. přenesená",J283,0)</f>
        <v>0</v>
      </c>
      <c r="BI283" s="93">
        <f>IF(N283="nulová",J283,0)</f>
        <v>0</v>
      </c>
      <c r="BJ283" s="3" t="s">
        <v>85</v>
      </c>
      <c r="BK283" s="93">
        <f>ROUND(I283*H283,2)</f>
        <v>0</v>
      </c>
      <c r="BL283" s="3" t="s">
        <v>144</v>
      </c>
      <c r="BM283" s="92" t="s">
        <v>423</v>
      </c>
    </row>
    <row r="284" spans="1:65" s="106" customFormat="1">
      <c r="B284" s="107"/>
      <c r="D284" s="94" t="s">
        <v>204</v>
      </c>
      <c r="E284" s="108" t="s">
        <v>1</v>
      </c>
      <c r="F284" s="109" t="s">
        <v>299</v>
      </c>
      <c r="H284" s="110">
        <v>367.95400000000001</v>
      </c>
      <c r="L284" s="107"/>
      <c r="M284" s="111"/>
      <c r="N284" s="112"/>
      <c r="O284" s="112"/>
      <c r="P284" s="112"/>
      <c r="Q284" s="112"/>
      <c r="R284" s="112"/>
      <c r="S284" s="112"/>
      <c r="T284" s="113"/>
      <c r="AT284" s="108" t="s">
        <v>204</v>
      </c>
      <c r="AU284" s="108" t="s">
        <v>87</v>
      </c>
      <c r="AV284" s="106" t="s">
        <v>87</v>
      </c>
      <c r="AW284" s="106" t="s">
        <v>34</v>
      </c>
      <c r="AX284" s="106" t="s">
        <v>77</v>
      </c>
      <c r="AY284" s="108" t="s">
        <v>126</v>
      </c>
    </row>
    <row r="285" spans="1:65" s="114" customFormat="1">
      <c r="B285" s="115"/>
      <c r="D285" s="94" t="s">
        <v>204</v>
      </c>
      <c r="E285" s="116" t="s">
        <v>1</v>
      </c>
      <c r="F285" s="117" t="s">
        <v>206</v>
      </c>
      <c r="H285" s="118">
        <v>367.95400000000001</v>
      </c>
      <c r="L285" s="115"/>
      <c r="M285" s="119"/>
      <c r="N285" s="120"/>
      <c r="O285" s="120"/>
      <c r="P285" s="120"/>
      <c r="Q285" s="120"/>
      <c r="R285" s="120"/>
      <c r="S285" s="120"/>
      <c r="T285" s="121"/>
      <c r="AT285" s="116" t="s">
        <v>204</v>
      </c>
      <c r="AU285" s="116" t="s">
        <v>87</v>
      </c>
      <c r="AV285" s="114" t="s">
        <v>144</v>
      </c>
      <c r="AW285" s="114" t="s">
        <v>34</v>
      </c>
      <c r="AX285" s="114" t="s">
        <v>85</v>
      </c>
      <c r="AY285" s="116" t="s">
        <v>126</v>
      </c>
    </row>
    <row r="286" spans="1:65" s="11" customFormat="1" ht="37.9" customHeight="1">
      <c r="A286" s="246"/>
      <c r="B286" s="9"/>
      <c r="C286" s="81" t="s">
        <v>424</v>
      </c>
      <c r="D286" s="81" t="s">
        <v>129</v>
      </c>
      <c r="E286" s="82" t="s">
        <v>425</v>
      </c>
      <c r="F286" s="83" t="s">
        <v>426</v>
      </c>
      <c r="G286" s="84" t="s">
        <v>248</v>
      </c>
      <c r="H286" s="85">
        <v>159.9</v>
      </c>
      <c r="I286" s="1">
        <v>0</v>
      </c>
      <c r="J286" s="86">
        <f>ROUND(I286*H286,2)</f>
        <v>0</v>
      </c>
      <c r="K286" s="87"/>
      <c r="L286" s="9"/>
      <c r="M286" s="88" t="s">
        <v>1</v>
      </c>
      <c r="N286" s="89" t="s">
        <v>42</v>
      </c>
      <c r="O286" s="90">
        <v>0.26</v>
      </c>
      <c r="P286" s="90">
        <f>O286*H286</f>
        <v>41.574000000000005</v>
      </c>
      <c r="Q286" s="90">
        <v>0</v>
      </c>
      <c r="R286" s="90">
        <f>Q286*H286</f>
        <v>0</v>
      </c>
      <c r="S286" s="90">
        <v>4.5999999999999999E-2</v>
      </c>
      <c r="T286" s="91">
        <f>S286*H286</f>
        <v>7.3554000000000004</v>
      </c>
      <c r="U286" s="246"/>
      <c r="V286" s="246"/>
      <c r="W286" s="246"/>
      <c r="X286" s="246"/>
      <c r="Y286" s="246"/>
      <c r="Z286" s="246"/>
      <c r="AA286" s="246"/>
      <c r="AB286" s="246"/>
      <c r="AC286" s="246"/>
      <c r="AD286" s="246"/>
      <c r="AE286" s="246"/>
      <c r="AR286" s="92" t="s">
        <v>144</v>
      </c>
      <c r="AT286" s="92" t="s">
        <v>129</v>
      </c>
      <c r="AU286" s="92" t="s">
        <v>87</v>
      </c>
      <c r="AY286" s="3" t="s">
        <v>126</v>
      </c>
      <c r="BE286" s="93">
        <f>IF(N286="základní",J286,0)</f>
        <v>0</v>
      </c>
      <c r="BF286" s="93">
        <f>IF(N286="snížená",J286,0)</f>
        <v>0</v>
      </c>
      <c r="BG286" s="93">
        <f>IF(N286="zákl. přenesená",J286,0)</f>
        <v>0</v>
      </c>
      <c r="BH286" s="93">
        <f>IF(N286="sníž. přenesená",J286,0)</f>
        <v>0</v>
      </c>
      <c r="BI286" s="93">
        <f>IF(N286="nulová",J286,0)</f>
        <v>0</v>
      </c>
      <c r="BJ286" s="3" t="s">
        <v>85</v>
      </c>
      <c r="BK286" s="93">
        <f>ROUND(I286*H286,2)</f>
        <v>0</v>
      </c>
      <c r="BL286" s="3" t="s">
        <v>144</v>
      </c>
      <c r="BM286" s="92" t="s">
        <v>427</v>
      </c>
    </row>
    <row r="287" spans="1:65" s="106" customFormat="1">
      <c r="B287" s="107"/>
      <c r="D287" s="94" t="s">
        <v>204</v>
      </c>
      <c r="E287" s="108" t="s">
        <v>1</v>
      </c>
      <c r="F287" s="109" t="s">
        <v>428</v>
      </c>
      <c r="H287" s="110">
        <v>159.9</v>
      </c>
      <c r="L287" s="107"/>
      <c r="M287" s="111"/>
      <c r="N287" s="112"/>
      <c r="O287" s="112"/>
      <c r="P287" s="112"/>
      <c r="Q287" s="112"/>
      <c r="R287" s="112"/>
      <c r="S287" s="112"/>
      <c r="T287" s="113"/>
      <c r="AT287" s="108" t="s">
        <v>204</v>
      </c>
      <c r="AU287" s="108" t="s">
        <v>87</v>
      </c>
      <c r="AV287" s="106" t="s">
        <v>87</v>
      </c>
      <c r="AW287" s="106" t="s">
        <v>34</v>
      </c>
      <c r="AX287" s="106" t="s">
        <v>77</v>
      </c>
      <c r="AY287" s="108" t="s">
        <v>126</v>
      </c>
    </row>
    <row r="288" spans="1:65" s="114" customFormat="1">
      <c r="B288" s="115"/>
      <c r="D288" s="94" t="s">
        <v>204</v>
      </c>
      <c r="E288" s="116" t="s">
        <v>1</v>
      </c>
      <c r="F288" s="117" t="s">
        <v>206</v>
      </c>
      <c r="H288" s="118">
        <v>159.9</v>
      </c>
      <c r="L288" s="115"/>
      <c r="M288" s="119"/>
      <c r="N288" s="120"/>
      <c r="O288" s="120"/>
      <c r="P288" s="120"/>
      <c r="Q288" s="120"/>
      <c r="R288" s="120"/>
      <c r="S288" s="120"/>
      <c r="T288" s="121"/>
      <c r="AT288" s="116" t="s">
        <v>204</v>
      </c>
      <c r="AU288" s="116" t="s">
        <v>87</v>
      </c>
      <c r="AV288" s="114" t="s">
        <v>144</v>
      </c>
      <c r="AW288" s="114" t="s">
        <v>34</v>
      </c>
      <c r="AX288" s="114" t="s">
        <v>85</v>
      </c>
      <c r="AY288" s="116" t="s">
        <v>126</v>
      </c>
    </row>
    <row r="289" spans="1:65" s="11" customFormat="1" ht="24.2" customHeight="1">
      <c r="A289" s="246"/>
      <c r="B289" s="9"/>
      <c r="C289" s="81" t="s">
        <v>429</v>
      </c>
      <c r="D289" s="81" t="s">
        <v>129</v>
      </c>
      <c r="E289" s="82" t="s">
        <v>430</v>
      </c>
      <c r="F289" s="83" t="s">
        <v>431</v>
      </c>
      <c r="G289" s="84" t="s">
        <v>248</v>
      </c>
      <c r="H289" s="85">
        <v>68.97</v>
      </c>
      <c r="I289" s="1">
        <v>0</v>
      </c>
      <c r="J289" s="86">
        <f t="shared" ref="J289:J296" si="0">ROUND(I289*H289,2)</f>
        <v>0</v>
      </c>
      <c r="K289" s="87"/>
      <c r="L289" s="9"/>
      <c r="M289" s="88" t="s">
        <v>1</v>
      </c>
      <c r="N289" s="89" t="s">
        <v>42</v>
      </c>
      <c r="O289" s="90">
        <v>3.3000000000000002E-2</v>
      </c>
      <c r="P289" s="90">
        <f t="shared" ref="P289:P296" si="1">O289*H289</f>
        <v>2.2760099999999999</v>
      </c>
      <c r="Q289" s="90">
        <v>0</v>
      </c>
      <c r="R289" s="90">
        <f t="shared" ref="R289:R296" si="2">Q289*H289</f>
        <v>0</v>
      </c>
      <c r="S289" s="90">
        <v>0</v>
      </c>
      <c r="T289" s="91">
        <f t="shared" ref="T289:T296" si="3">S289*H289</f>
        <v>0</v>
      </c>
      <c r="U289" s="246"/>
      <c r="V289" s="246"/>
      <c r="W289" s="246"/>
      <c r="X289" s="246"/>
      <c r="Y289" s="246"/>
      <c r="Z289" s="246"/>
      <c r="AA289" s="246"/>
      <c r="AB289" s="246"/>
      <c r="AC289" s="246"/>
      <c r="AD289" s="246"/>
      <c r="AE289" s="246"/>
      <c r="AR289" s="92" t="s">
        <v>144</v>
      </c>
      <c r="AT289" s="92" t="s">
        <v>129</v>
      </c>
      <c r="AU289" s="92" t="s">
        <v>87</v>
      </c>
      <c r="AY289" s="3" t="s">
        <v>126</v>
      </c>
      <c r="BE289" s="93">
        <f t="shared" ref="BE289:BE296" si="4">IF(N289="základní",J289,0)</f>
        <v>0</v>
      </c>
      <c r="BF289" s="93">
        <f t="shared" ref="BF289:BF296" si="5">IF(N289="snížená",J289,0)</f>
        <v>0</v>
      </c>
      <c r="BG289" s="93">
        <f t="shared" ref="BG289:BG296" si="6">IF(N289="zákl. přenesená",J289,0)</f>
        <v>0</v>
      </c>
      <c r="BH289" s="93">
        <f t="shared" ref="BH289:BH296" si="7">IF(N289="sníž. přenesená",J289,0)</f>
        <v>0</v>
      </c>
      <c r="BI289" s="93">
        <f t="shared" ref="BI289:BI296" si="8">IF(N289="nulová",J289,0)</f>
        <v>0</v>
      </c>
      <c r="BJ289" s="3" t="s">
        <v>85</v>
      </c>
      <c r="BK289" s="93">
        <f t="shared" ref="BK289:BK296" si="9">ROUND(I289*H289,2)</f>
        <v>0</v>
      </c>
      <c r="BL289" s="3" t="s">
        <v>144</v>
      </c>
      <c r="BM289" s="92" t="s">
        <v>432</v>
      </c>
    </row>
    <row r="290" spans="1:65" s="11" customFormat="1" ht="33" customHeight="1">
      <c r="A290" s="246"/>
      <c r="B290" s="9"/>
      <c r="C290" s="81" t="s">
        <v>433</v>
      </c>
      <c r="D290" s="81" t="s">
        <v>129</v>
      </c>
      <c r="E290" s="82" t="s">
        <v>434</v>
      </c>
      <c r="F290" s="83" t="s">
        <v>435</v>
      </c>
      <c r="G290" s="84" t="s">
        <v>248</v>
      </c>
      <c r="H290" s="85">
        <v>68.97</v>
      </c>
      <c r="I290" s="1">
        <v>0</v>
      </c>
      <c r="J290" s="86">
        <f t="shared" si="0"/>
        <v>0</v>
      </c>
      <c r="K290" s="87"/>
      <c r="L290" s="9"/>
      <c r="M290" s="88" t="s">
        <v>1</v>
      </c>
      <c r="N290" s="89" t="s">
        <v>42</v>
      </c>
      <c r="O290" s="90">
        <v>0</v>
      </c>
      <c r="P290" s="90">
        <f t="shared" si="1"/>
        <v>0</v>
      </c>
      <c r="Q290" s="90">
        <v>0</v>
      </c>
      <c r="R290" s="90">
        <f t="shared" si="2"/>
        <v>0</v>
      </c>
      <c r="S290" s="90">
        <v>0</v>
      </c>
      <c r="T290" s="91">
        <f t="shared" si="3"/>
        <v>0</v>
      </c>
      <c r="U290" s="246"/>
      <c r="V290" s="246"/>
      <c r="W290" s="246"/>
      <c r="X290" s="246"/>
      <c r="Y290" s="246"/>
      <c r="Z290" s="246"/>
      <c r="AA290" s="246"/>
      <c r="AB290" s="246"/>
      <c r="AC290" s="246"/>
      <c r="AD290" s="246"/>
      <c r="AE290" s="246"/>
      <c r="AR290" s="92" t="s">
        <v>144</v>
      </c>
      <c r="AT290" s="92" t="s">
        <v>129</v>
      </c>
      <c r="AU290" s="92" t="s">
        <v>87</v>
      </c>
      <c r="AY290" s="3" t="s">
        <v>126</v>
      </c>
      <c r="BE290" s="93">
        <f t="shared" si="4"/>
        <v>0</v>
      </c>
      <c r="BF290" s="93">
        <f t="shared" si="5"/>
        <v>0</v>
      </c>
      <c r="BG290" s="93">
        <f t="shared" si="6"/>
        <v>0</v>
      </c>
      <c r="BH290" s="93">
        <f t="shared" si="7"/>
        <v>0</v>
      </c>
      <c r="BI290" s="93">
        <f t="shared" si="8"/>
        <v>0</v>
      </c>
      <c r="BJ290" s="3" t="s">
        <v>85</v>
      </c>
      <c r="BK290" s="93">
        <f t="shared" si="9"/>
        <v>0</v>
      </c>
      <c r="BL290" s="3" t="s">
        <v>144</v>
      </c>
      <c r="BM290" s="92" t="s">
        <v>436</v>
      </c>
    </row>
    <row r="291" spans="1:65" s="11" customFormat="1" ht="24.2" customHeight="1">
      <c r="A291" s="246"/>
      <c r="B291" s="9"/>
      <c r="C291" s="133" t="s">
        <v>437</v>
      </c>
      <c r="D291" s="133" t="s">
        <v>438</v>
      </c>
      <c r="E291" s="134" t="s">
        <v>439</v>
      </c>
      <c r="F291" s="135" t="s">
        <v>440</v>
      </c>
      <c r="G291" s="136" t="s">
        <v>248</v>
      </c>
      <c r="H291" s="137">
        <v>68.97</v>
      </c>
      <c r="I291" s="182">
        <v>0</v>
      </c>
      <c r="J291" s="138">
        <f t="shared" si="0"/>
        <v>0</v>
      </c>
      <c r="K291" s="139"/>
      <c r="L291" s="140"/>
      <c r="M291" s="141" t="s">
        <v>1</v>
      </c>
      <c r="N291" s="142" t="s">
        <v>42</v>
      </c>
      <c r="O291" s="90">
        <v>0</v>
      </c>
      <c r="P291" s="90">
        <f t="shared" si="1"/>
        <v>0</v>
      </c>
      <c r="Q291" s="90">
        <v>0</v>
      </c>
      <c r="R291" s="90">
        <f t="shared" si="2"/>
        <v>0</v>
      </c>
      <c r="S291" s="90">
        <v>0</v>
      </c>
      <c r="T291" s="91">
        <f t="shared" si="3"/>
        <v>0</v>
      </c>
      <c r="U291" s="246"/>
      <c r="V291" s="246"/>
      <c r="W291" s="246"/>
      <c r="X291" s="246"/>
      <c r="Y291" s="246"/>
      <c r="Z291" s="246"/>
      <c r="AA291" s="246"/>
      <c r="AB291" s="246"/>
      <c r="AC291" s="246"/>
      <c r="AD291" s="246"/>
      <c r="AE291" s="246"/>
      <c r="AR291" s="92" t="s">
        <v>164</v>
      </c>
      <c r="AT291" s="92" t="s">
        <v>438</v>
      </c>
      <c r="AU291" s="92" t="s">
        <v>87</v>
      </c>
      <c r="AY291" s="3" t="s">
        <v>126</v>
      </c>
      <c r="BE291" s="93">
        <f t="shared" si="4"/>
        <v>0</v>
      </c>
      <c r="BF291" s="93">
        <f t="shared" si="5"/>
        <v>0</v>
      </c>
      <c r="BG291" s="93">
        <f t="shared" si="6"/>
        <v>0</v>
      </c>
      <c r="BH291" s="93">
        <f t="shared" si="7"/>
        <v>0</v>
      </c>
      <c r="BI291" s="93">
        <f t="shared" si="8"/>
        <v>0</v>
      </c>
      <c r="BJ291" s="3" t="s">
        <v>85</v>
      </c>
      <c r="BK291" s="93">
        <f t="shared" si="9"/>
        <v>0</v>
      </c>
      <c r="BL291" s="3" t="s">
        <v>144</v>
      </c>
      <c r="BM291" s="92" t="s">
        <v>441</v>
      </c>
    </row>
    <row r="292" spans="1:65" s="11" customFormat="1" ht="24.2" customHeight="1">
      <c r="A292" s="246"/>
      <c r="B292" s="9"/>
      <c r="C292" s="81" t="s">
        <v>442</v>
      </c>
      <c r="D292" s="81" t="s">
        <v>129</v>
      </c>
      <c r="E292" s="82" t="s">
        <v>443</v>
      </c>
      <c r="F292" s="83" t="s">
        <v>444</v>
      </c>
      <c r="G292" s="84" t="s">
        <v>132</v>
      </c>
      <c r="H292" s="85">
        <v>1</v>
      </c>
      <c r="I292" s="1">
        <v>0</v>
      </c>
      <c r="J292" s="86">
        <f t="shared" si="0"/>
        <v>0</v>
      </c>
      <c r="K292" s="87"/>
      <c r="L292" s="9"/>
      <c r="M292" s="88" t="s">
        <v>1</v>
      </c>
      <c r="N292" s="89" t="s">
        <v>42</v>
      </c>
      <c r="O292" s="90">
        <v>0</v>
      </c>
      <c r="P292" s="90">
        <f t="shared" si="1"/>
        <v>0</v>
      </c>
      <c r="Q292" s="90">
        <v>0</v>
      </c>
      <c r="R292" s="90">
        <f t="shared" si="2"/>
        <v>0</v>
      </c>
      <c r="S292" s="90">
        <v>0</v>
      </c>
      <c r="T292" s="91">
        <f t="shared" si="3"/>
        <v>0</v>
      </c>
      <c r="U292" s="246"/>
      <c r="V292" s="246"/>
      <c r="W292" s="246"/>
      <c r="X292" s="246"/>
      <c r="Y292" s="246"/>
      <c r="Z292" s="246"/>
      <c r="AA292" s="246"/>
      <c r="AB292" s="246"/>
      <c r="AC292" s="246"/>
      <c r="AD292" s="246"/>
      <c r="AE292" s="246"/>
      <c r="AR292" s="92" t="s">
        <v>144</v>
      </c>
      <c r="AT292" s="92" t="s">
        <v>129</v>
      </c>
      <c r="AU292" s="92" t="s">
        <v>87</v>
      </c>
      <c r="AY292" s="3" t="s">
        <v>126</v>
      </c>
      <c r="BE292" s="93">
        <f t="shared" si="4"/>
        <v>0</v>
      </c>
      <c r="BF292" s="93">
        <f t="shared" si="5"/>
        <v>0</v>
      </c>
      <c r="BG292" s="93">
        <f t="shared" si="6"/>
        <v>0</v>
      </c>
      <c r="BH292" s="93">
        <f t="shared" si="7"/>
        <v>0</v>
      </c>
      <c r="BI292" s="93">
        <f t="shared" si="8"/>
        <v>0</v>
      </c>
      <c r="BJ292" s="3" t="s">
        <v>85</v>
      </c>
      <c r="BK292" s="93">
        <f t="shared" si="9"/>
        <v>0</v>
      </c>
      <c r="BL292" s="3" t="s">
        <v>144</v>
      </c>
      <c r="BM292" s="92" t="s">
        <v>445</v>
      </c>
    </row>
    <row r="293" spans="1:65" s="11" customFormat="1" ht="16.5" customHeight="1">
      <c r="A293" s="246"/>
      <c r="B293" s="9"/>
      <c r="C293" s="133" t="s">
        <v>446</v>
      </c>
      <c r="D293" s="133" t="s">
        <v>438</v>
      </c>
      <c r="E293" s="134" t="s">
        <v>447</v>
      </c>
      <c r="F293" s="135" t="s">
        <v>448</v>
      </c>
      <c r="G293" s="136" t="s">
        <v>132</v>
      </c>
      <c r="H293" s="137">
        <v>1</v>
      </c>
      <c r="I293" s="182">
        <v>0</v>
      </c>
      <c r="J293" s="138">
        <f t="shared" si="0"/>
        <v>0</v>
      </c>
      <c r="K293" s="139"/>
      <c r="L293" s="140"/>
      <c r="M293" s="141" t="s">
        <v>1</v>
      </c>
      <c r="N293" s="142" t="s">
        <v>42</v>
      </c>
      <c r="O293" s="90">
        <v>0</v>
      </c>
      <c r="P293" s="90">
        <f t="shared" si="1"/>
        <v>0</v>
      </c>
      <c r="Q293" s="90">
        <v>0</v>
      </c>
      <c r="R293" s="90">
        <f t="shared" si="2"/>
        <v>0</v>
      </c>
      <c r="S293" s="90">
        <v>0</v>
      </c>
      <c r="T293" s="91">
        <f t="shared" si="3"/>
        <v>0</v>
      </c>
      <c r="U293" s="246"/>
      <c r="V293" s="246"/>
      <c r="W293" s="246"/>
      <c r="X293" s="246"/>
      <c r="Y293" s="246"/>
      <c r="Z293" s="246"/>
      <c r="AA293" s="246"/>
      <c r="AB293" s="246"/>
      <c r="AC293" s="246"/>
      <c r="AD293" s="246"/>
      <c r="AE293" s="246"/>
      <c r="AR293" s="92" t="s">
        <v>164</v>
      </c>
      <c r="AT293" s="92" t="s">
        <v>438</v>
      </c>
      <c r="AU293" s="92" t="s">
        <v>87</v>
      </c>
      <c r="AY293" s="3" t="s">
        <v>126</v>
      </c>
      <c r="BE293" s="93">
        <f t="shared" si="4"/>
        <v>0</v>
      </c>
      <c r="BF293" s="93">
        <f t="shared" si="5"/>
        <v>0</v>
      </c>
      <c r="BG293" s="93">
        <f t="shared" si="6"/>
        <v>0</v>
      </c>
      <c r="BH293" s="93">
        <f t="shared" si="7"/>
        <v>0</v>
      </c>
      <c r="BI293" s="93">
        <f t="shared" si="8"/>
        <v>0</v>
      </c>
      <c r="BJ293" s="3" t="s">
        <v>85</v>
      </c>
      <c r="BK293" s="93">
        <f t="shared" si="9"/>
        <v>0</v>
      </c>
      <c r="BL293" s="3" t="s">
        <v>144</v>
      </c>
      <c r="BM293" s="92" t="s">
        <v>449</v>
      </c>
    </row>
    <row r="294" spans="1:65" s="11" customFormat="1" ht="16.5" customHeight="1">
      <c r="A294" s="246"/>
      <c r="B294" s="9"/>
      <c r="C294" s="133" t="s">
        <v>450</v>
      </c>
      <c r="D294" s="133" t="s">
        <v>438</v>
      </c>
      <c r="E294" s="134" t="s">
        <v>451</v>
      </c>
      <c r="F294" s="135" t="s">
        <v>452</v>
      </c>
      <c r="G294" s="136" t="s">
        <v>132</v>
      </c>
      <c r="H294" s="137">
        <v>1</v>
      </c>
      <c r="I294" s="182">
        <v>0</v>
      </c>
      <c r="J294" s="138">
        <f t="shared" si="0"/>
        <v>0</v>
      </c>
      <c r="K294" s="139"/>
      <c r="L294" s="140"/>
      <c r="M294" s="141" t="s">
        <v>1</v>
      </c>
      <c r="N294" s="142" t="s">
        <v>42</v>
      </c>
      <c r="O294" s="90">
        <v>0</v>
      </c>
      <c r="P294" s="90">
        <f t="shared" si="1"/>
        <v>0</v>
      </c>
      <c r="Q294" s="90">
        <v>0</v>
      </c>
      <c r="R294" s="90">
        <f t="shared" si="2"/>
        <v>0</v>
      </c>
      <c r="S294" s="90">
        <v>0</v>
      </c>
      <c r="T294" s="91">
        <f t="shared" si="3"/>
        <v>0</v>
      </c>
      <c r="U294" s="246"/>
      <c r="V294" s="246"/>
      <c r="W294" s="246"/>
      <c r="X294" s="246"/>
      <c r="Y294" s="246"/>
      <c r="Z294" s="246"/>
      <c r="AA294" s="246"/>
      <c r="AB294" s="246"/>
      <c r="AC294" s="246"/>
      <c r="AD294" s="246"/>
      <c r="AE294" s="246"/>
      <c r="AR294" s="92" t="s">
        <v>164</v>
      </c>
      <c r="AT294" s="92" t="s">
        <v>438</v>
      </c>
      <c r="AU294" s="92" t="s">
        <v>87</v>
      </c>
      <c r="AY294" s="3" t="s">
        <v>126</v>
      </c>
      <c r="BE294" s="93">
        <f t="shared" si="4"/>
        <v>0</v>
      </c>
      <c r="BF294" s="93">
        <f t="shared" si="5"/>
        <v>0</v>
      </c>
      <c r="BG294" s="93">
        <f t="shared" si="6"/>
        <v>0</v>
      </c>
      <c r="BH294" s="93">
        <f t="shared" si="7"/>
        <v>0</v>
      </c>
      <c r="BI294" s="93">
        <f t="shared" si="8"/>
        <v>0</v>
      </c>
      <c r="BJ294" s="3" t="s">
        <v>85</v>
      </c>
      <c r="BK294" s="93">
        <f t="shared" si="9"/>
        <v>0</v>
      </c>
      <c r="BL294" s="3" t="s">
        <v>144</v>
      </c>
      <c r="BM294" s="92" t="s">
        <v>453</v>
      </c>
    </row>
    <row r="295" spans="1:65" s="11" customFormat="1" ht="16.5" customHeight="1">
      <c r="A295" s="246"/>
      <c r="B295" s="9"/>
      <c r="C295" s="133" t="s">
        <v>454</v>
      </c>
      <c r="D295" s="133" t="s">
        <v>438</v>
      </c>
      <c r="E295" s="134" t="s">
        <v>455</v>
      </c>
      <c r="F295" s="135" t="s">
        <v>456</v>
      </c>
      <c r="G295" s="136" t="s">
        <v>132</v>
      </c>
      <c r="H295" s="137">
        <v>1</v>
      </c>
      <c r="I295" s="182">
        <v>0</v>
      </c>
      <c r="J295" s="138">
        <f t="shared" si="0"/>
        <v>0</v>
      </c>
      <c r="K295" s="139"/>
      <c r="L295" s="140"/>
      <c r="M295" s="141" t="s">
        <v>1</v>
      </c>
      <c r="N295" s="142" t="s">
        <v>42</v>
      </c>
      <c r="O295" s="90">
        <v>0</v>
      </c>
      <c r="P295" s="90">
        <f t="shared" si="1"/>
        <v>0</v>
      </c>
      <c r="Q295" s="90">
        <v>0</v>
      </c>
      <c r="R295" s="90">
        <f t="shared" si="2"/>
        <v>0</v>
      </c>
      <c r="S295" s="90">
        <v>0</v>
      </c>
      <c r="T295" s="91">
        <f t="shared" si="3"/>
        <v>0</v>
      </c>
      <c r="U295" s="246"/>
      <c r="V295" s="246"/>
      <c r="W295" s="246"/>
      <c r="X295" s="246"/>
      <c r="Y295" s="246"/>
      <c r="Z295" s="246"/>
      <c r="AA295" s="246"/>
      <c r="AB295" s="246"/>
      <c r="AC295" s="246"/>
      <c r="AD295" s="246"/>
      <c r="AE295" s="246"/>
      <c r="AR295" s="92" t="s">
        <v>164</v>
      </c>
      <c r="AT295" s="92" t="s">
        <v>438</v>
      </c>
      <c r="AU295" s="92" t="s">
        <v>87</v>
      </c>
      <c r="AY295" s="3" t="s">
        <v>126</v>
      </c>
      <c r="BE295" s="93">
        <f t="shared" si="4"/>
        <v>0</v>
      </c>
      <c r="BF295" s="93">
        <f t="shared" si="5"/>
        <v>0</v>
      </c>
      <c r="BG295" s="93">
        <f t="shared" si="6"/>
        <v>0</v>
      </c>
      <c r="BH295" s="93">
        <f t="shared" si="7"/>
        <v>0</v>
      </c>
      <c r="BI295" s="93">
        <f t="shared" si="8"/>
        <v>0</v>
      </c>
      <c r="BJ295" s="3" t="s">
        <v>85</v>
      </c>
      <c r="BK295" s="93">
        <f t="shared" si="9"/>
        <v>0</v>
      </c>
      <c r="BL295" s="3" t="s">
        <v>144</v>
      </c>
      <c r="BM295" s="92" t="s">
        <v>457</v>
      </c>
    </row>
    <row r="296" spans="1:65" s="11" customFormat="1" ht="24.2" customHeight="1">
      <c r="A296" s="246"/>
      <c r="B296" s="9"/>
      <c r="C296" s="81" t="s">
        <v>458</v>
      </c>
      <c r="D296" s="81" t="s">
        <v>129</v>
      </c>
      <c r="E296" s="82" t="s">
        <v>459</v>
      </c>
      <c r="F296" s="83" t="s">
        <v>460</v>
      </c>
      <c r="G296" s="84" t="s">
        <v>132</v>
      </c>
      <c r="H296" s="85">
        <v>9</v>
      </c>
      <c r="I296" s="1">
        <v>0</v>
      </c>
      <c r="J296" s="86">
        <f t="shared" si="0"/>
        <v>0</v>
      </c>
      <c r="K296" s="87"/>
      <c r="L296" s="9"/>
      <c r="M296" s="88" t="s">
        <v>1</v>
      </c>
      <c r="N296" s="89" t="s">
        <v>42</v>
      </c>
      <c r="O296" s="90">
        <v>3.3000000000000002E-2</v>
      </c>
      <c r="P296" s="90">
        <f t="shared" si="1"/>
        <v>0.29700000000000004</v>
      </c>
      <c r="Q296" s="90">
        <v>0</v>
      </c>
      <c r="R296" s="90">
        <f t="shared" si="2"/>
        <v>0</v>
      </c>
      <c r="S296" s="90">
        <v>0</v>
      </c>
      <c r="T296" s="91">
        <f t="shared" si="3"/>
        <v>0</v>
      </c>
      <c r="U296" s="246"/>
      <c r="V296" s="246"/>
      <c r="W296" s="246"/>
      <c r="X296" s="246"/>
      <c r="Y296" s="246"/>
      <c r="Z296" s="246"/>
      <c r="AA296" s="246"/>
      <c r="AB296" s="246"/>
      <c r="AC296" s="246"/>
      <c r="AD296" s="246"/>
      <c r="AE296" s="246"/>
      <c r="AR296" s="92" t="s">
        <v>144</v>
      </c>
      <c r="AT296" s="92" t="s">
        <v>129</v>
      </c>
      <c r="AU296" s="92" t="s">
        <v>87</v>
      </c>
      <c r="AY296" s="3" t="s">
        <v>126</v>
      </c>
      <c r="BE296" s="93">
        <f t="shared" si="4"/>
        <v>0</v>
      </c>
      <c r="BF296" s="93">
        <f t="shared" si="5"/>
        <v>0</v>
      </c>
      <c r="BG296" s="93">
        <f t="shared" si="6"/>
        <v>0</v>
      </c>
      <c r="BH296" s="93">
        <f t="shared" si="7"/>
        <v>0</v>
      </c>
      <c r="BI296" s="93">
        <f t="shared" si="8"/>
        <v>0</v>
      </c>
      <c r="BJ296" s="3" t="s">
        <v>85</v>
      </c>
      <c r="BK296" s="93">
        <f t="shared" si="9"/>
        <v>0</v>
      </c>
      <c r="BL296" s="3" t="s">
        <v>144</v>
      </c>
      <c r="BM296" s="92" t="s">
        <v>461</v>
      </c>
    </row>
    <row r="297" spans="1:65" s="11" customFormat="1" ht="36" customHeight="1">
      <c r="A297" s="246"/>
      <c r="B297" s="9"/>
      <c r="C297" s="246"/>
      <c r="D297" s="94" t="s">
        <v>138</v>
      </c>
      <c r="E297" s="246"/>
      <c r="F297" s="288" t="s">
        <v>1228</v>
      </c>
      <c r="G297" s="289"/>
      <c r="H297" s="289"/>
      <c r="I297" s="289"/>
      <c r="J297" s="289"/>
      <c r="K297" s="246"/>
      <c r="L297" s="9"/>
      <c r="M297" s="96"/>
      <c r="N297" s="97"/>
      <c r="O297" s="98"/>
      <c r="P297" s="98"/>
      <c r="Q297" s="98"/>
      <c r="R297" s="98"/>
      <c r="S297" s="98"/>
      <c r="T297" s="99"/>
      <c r="U297" s="246"/>
      <c r="V297" s="246"/>
      <c r="W297" s="246"/>
      <c r="X297" s="246"/>
      <c r="Y297" s="246"/>
      <c r="Z297" s="246"/>
      <c r="AA297" s="246"/>
      <c r="AB297" s="246"/>
      <c r="AC297" s="246"/>
      <c r="AD297" s="246"/>
      <c r="AE297" s="246"/>
      <c r="AT297" s="3" t="s">
        <v>138</v>
      </c>
      <c r="AU297" s="3" t="s">
        <v>87</v>
      </c>
    </row>
    <row r="298" spans="1:65" s="11" customFormat="1" ht="24.2" customHeight="1">
      <c r="A298" s="246"/>
      <c r="B298" s="9"/>
      <c r="C298" s="81" t="s">
        <v>462</v>
      </c>
      <c r="D298" s="81" t="s">
        <v>129</v>
      </c>
      <c r="E298" s="82" t="s">
        <v>463</v>
      </c>
      <c r="F298" s="83" t="s">
        <v>464</v>
      </c>
      <c r="G298" s="84" t="s">
        <v>132</v>
      </c>
      <c r="H298" s="85">
        <v>9</v>
      </c>
      <c r="I298" s="1">
        <v>0</v>
      </c>
      <c r="J298" s="86">
        <f>ROUND(I298*H298,2)</f>
        <v>0</v>
      </c>
      <c r="K298" s="87"/>
      <c r="L298" s="9"/>
      <c r="M298" s="88" t="s">
        <v>1</v>
      </c>
      <c r="N298" s="89" t="s">
        <v>42</v>
      </c>
      <c r="O298" s="90">
        <v>3.3000000000000002E-2</v>
      </c>
      <c r="P298" s="90">
        <f>O298*H298</f>
        <v>0.29700000000000004</v>
      </c>
      <c r="Q298" s="90">
        <v>0</v>
      </c>
      <c r="R298" s="90">
        <f>Q298*H298</f>
        <v>0</v>
      </c>
      <c r="S298" s="90">
        <v>0</v>
      </c>
      <c r="T298" s="91">
        <f>S298*H298</f>
        <v>0</v>
      </c>
      <c r="U298" s="246"/>
      <c r="V298" s="246"/>
      <c r="W298" s="246"/>
      <c r="X298" s="246"/>
      <c r="Y298" s="246"/>
      <c r="Z298" s="246"/>
      <c r="AA298" s="246"/>
      <c r="AB298" s="246"/>
      <c r="AC298" s="246"/>
      <c r="AD298" s="246"/>
      <c r="AE298" s="246"/>
      <c r="AR298" s="92" t="s">
        <v>144</v>
      </c>
      <c r="AT298" s="92" t="s">
        <v>129</v>
      </c>
      <c r="AU298" s="92" t="s">
        <v>87</v>
      </c>
      <c r="AY298" s="3" t="s">
        <v>126</v>
      </c>
      <c r="BE298" s="93">
        <f>IF(N298="základní",J298,0)</f>
        <v>0</v>
      </c>
      <c r="BF298" s="93">
        <f>IF(N298="snížená",J298,0)</f>
        <v>0</v>
      </c>
      <c r="BG298" s="93">
        <f>IF(N298="zákl. přenesená",J298,0)</f>
        <v>0</v>
      </c>
      <c r="BH298" s="93">
        <f>IF(N298="sníž. přenesená",J298,0)</f>
        <v>0</v>
      </c>
      <c r="BI298" s="93">
        <f>IF(N298="nulová",J298,0)</f>
        <v>0</v>
      </c>
      <c r="BJ298" s="3" t="s">
        <v>85</v>
      </c>
      <c r="BK298" s="93">
        <f>ROUND(I298*H298,2)</f>
        <v>0</v>
      </c>
      <c r="BL298" s="3" t="s">
        <v>144</v>
      </c>
      <c r="BM298" s="92" t="s">
        <v>465</v>
      </c>
    </row>
    <row r="299" spans="1:65" s="11" customFormat="1" ht="30" customHeight="1">
      <c r="A299" s="246"/>
      <c r="B299" s="9"/>
      <c r="C299" s="246"/>
      <c r="D299" s="94" t="s">
        <v>138</v>
      </c>
      <c r="E299" s="246"/>
      <c r="F299" s="291" t="s">
        <v>1245</v>
      </c>
      <c r="G299" s="292"/>
      <c r="H299" s="292"/>
      <c r="I299" s="292"/>
      <c r="J299" s="292"/>
      <c r="K299" s="246"/>
      <c r="L299" s="9"/>
      <c r="M299" s="96"/>
      <c r="N299" s="97"/>
      <c r="O299" s="98"/>
      <c r="P299" s="98"/>
      <c r="Q299" s="98"/>
      <c r="R299" s="98"/>
      <c r="S299" s="98"/>
      <c r="T299" s="99"/>
      <c r="U299" s="246"/>
      <c r="V299" s="246"/>
      <c r="W299" s="246"/>
      <c r="X299" s="246"/>
      <c r="Y299" s="246"/>
      <c r="Z299" s="246"/>
      <c r="AA299" s="246"/>
      <c r="AB299" s="246"/>
      <c r="AC299" s="246"/>
      <c r="AD299" s="246"/>
      <c r="AE299" s="246"/>
      <c r="AT299" s="3" t="s">
        <v>138</v>
      </c>
      <c r="AU299" s="3" t="s">
        <v>87</v>
      </c>
    </row>
    <row r="300" spans="1:65" s="72" customFormat="1" ht="22.9" customHeight="1">
      <c r="B300" s="73"/>
      <c r="D300" s="74" t="s">
        <v>76</v>
      </c>
      <c r="E300" s="148" t="s">
        <v>466</v>
      </c>
      <c r="F300" s="148" t="s">
        <v>467</v>
      </c>
      <c r="G300" s="149"/>
      <c r="H300" s="149"/>
      <c r="I300" s="149"/>
      <c r="J300" s="150">
        <f>BK300</f>
        <v>0</v>
      </c>
      <c r="L300" s="73"/>
      <c r="M300" s="75"/>
      <c r="N300" s="76"/>
      <c r="O300" s="76"/>
      <c r="P300" s="77">
        <f>SUM(P301:P314)</f>
        <v>257.88057800000001</v>
      </c>
      <c r="Q300" s="76"/>
      <c r="R300" s="77">
        <f>SUM(R301:R314)</f>
        <v>0</v>
      </c>
      <c r="S300" s="76"/>
      <c r="T300" s="78">
        <f>SUM(T301:T314)</f>
        <v>0</v>
      </c>
      <c r="AR300" s="74" t="s">
        <v>85</v>
      </c>
      <c r="AT300" s="79" t="s">
        <v>76</v>
      </c>
      <c r="AU300" s="79" t="s">
        <v>85</v>
      </c>
      <c r="AY300" s="74" t="s">
        <v>126</v>
      </c>
      <c r="BK300" s="80">
        <f>SUM(BK301:BK314)</f>
        <v>0</v>
      </c>
    </row>
    <row r="301" spans="1:65" s="11" customFormat="1" ht="24.2" customHeight="1">
      <c r="A301" s="246"/>
      <c r="B301" s="9"/>
      <c r="C301" s="81" t="s">
        <v>468</v>
      </c>
      <c r="D301" s="81" t="s">
        <v>129</v>
      </c>
      <c r="E301" s="82" t="s">
        <v>469</v>
      </c>
      <c r="F301" s="83" t="s">
        <v>470</v>
      </c>
      <c r="G301" s="84" t="s">
        <v>233</v>
      </c>
      <c r="H301" s="85">
        <v>43.642000000000003</v>
      </c>
      <c r="I301" s="1">
        <v>0</v>
      </c>
      <c r="J301" s="86">
        <f>ROUND(I301*H301,2)</f>
        <v>0</v>
      </c>
      <c r="K301" s="87"/>
      <c r="L301" s="9"/>
      <c r="M301" s="88" t="s">
        <v>1</v>
      </c>
      <c r="N301" s="89" t="s">
        <v>42</v>
      </c>
      <c r="O301" s="90">
        <v>4.25</v>
      </c>
      <c r="P301" s="90">
        <f>O301*H301</f>
        <v>185.47850000000003</v>
      </c>
      <c r="Q301" s="90">
        <v>0</v>
      </c>
      <c r="R301" s="90">
        <f>Q301*H301</f>
        <v>0</v>
      </c>
      <c r="S301" s="90">
        <v>0</v>
      </c>
      <c r="T301" s="91">
        <f>S301*H301</f>
        <v>0</v>
      </c>
      <c r="U301" s="246"/>
      <c r="V301" s="246"/>
      <c r="W301" s="246"/>
      <c r="X301" s="246"/>
      <c r="Y301" s="246"/>
      <c r="Z301" s="246"/>
      <c r="AA301" s="246"/>
      <c r="AB301" s="246"/>
      <c r="AC301" s="246"/>
      <c r="AD301" s="246"/>
      <c r="AE301" s="246"/>
      <c r="AR301" s="92" t="s">
        <v>144</v>
      </c>
      <c r="AT301" s="92" t="s">
        <v>129</v>
      </c>
      <c r="AU301" s="92" t="s">
        <v>87</v>
      </c>
      <c r="AY301" s="3" t="s">
        <v>126</v>
      </c>
      <c r="BE301" s="93">
        <f>IF(N301="základní",J301,0)</f>
        <v>0</v>
      </c>
      <c r="BF301" s="93">
        <f>IF(N301="snížená",J301,0)</f>
        <v>0</v>
      </c>
      <c r="BG301" s="93">
        <f>IF(N301="zákl. přenesená",J301,0)</f>
        <v>0</v>
      </c>
      <c r="BH301" s="93">
        <f>IF(N301="sníž. přenesená",J301,0)</f>
        <v>0</v>
      </c>
      <c r="BI301" s="93">
        <f>IF(N301="nulová",J301,0)</f>
        <v>0</v>
      </c>
      <c r="BJ301" s="3" t="s">
        <v>85</v>
      </c>
      <c r="BK301" s="93">
        <f>ROUND(I301*H301,2)</f>
        <v>0</v>
      </c>
      <c r="BL301" s="3" t="s">
        <v>144</v>
      </c>
      <c r="BM301" s="92" t="s">
        <v>471</v>
      </c>
    </row>
    <row r="302" spans="1:65" s="11" customFormat="1" ht="33" customHeight="1">
      <c r="A302" s="246"/>
      <c r="B302" s="9"/>
      <c r="C302" s="81" t="s">
        <v>472</v>
      </c>
      <c r="D302" s="81" t="s">
        <v>129</v>
      </c>
      <c r="E302" s="82" t="s">
        <v>473</v>
      </c>
      <c r="F302" s="83" t="s">
        <v>474</v>
      </c>
      <c r="G302" s="84" t="s">
        <v>233</v>
      </c>
      <c r="H302" s="85">
        <v>218.21</v>
      </c>
      <c r="I302" s="1">
        <v>0</v>
      </c>
      <c r="J302" s="86">
        <f>ROUND(I302*H302,2)</f>
        <v>0</v>
      </c>
      <c r="K302" s="87"/>
      <c r="L302" s="9"/>
      <c r="M302" s="88" t="s">
        <v>1</v>
      </c>
      <c r="N302" s="89" t="s">
        <v>42</v>
      </c>
      <c r="O302" s="90">
        <v>0.26</v>
      </c>
      <c r="P302" s="90">
        <f>O302*H302</f>
        <v>56.734600000000007</v>
      </c>
      <c r="Q302" s="90">
        <v>0</v>
      </c>
      <c r="R302" s="90">
        <f>Q302*H302</f>
        <v>0</v>
      </c>
      <c r="S302" s="90">
        <v>0</v>
      </c>
      <c r="T302" s="91">
        <f>S302*H302</f>
        <v>0</v>
      </c>
      <c r="U302" s="246"/>
      <c r="V302" s="246"/>
      <c r="W302" s="246"/>
      <c r="X302" s="246"/>
      <c r="Y302" s="246"/>
      <c r="Z302" s="246"/>
      <c r="AA302" s="246"/>
      <c r="AB302" s="246"/>
      <c r="AC302" s="246"/>
      <c r="AD302" s="246"/>
      <c r="AE302" s="246"/>
      <c r="AR302" s="92" t="s">
        <v>144</v>
      </c>
      <c r="AT302" s="92" t="s">
        <v>129</v>
      </c>
      <c r="AU302" s="92" t="s">
        <v>87</v>
      </c>
      <c r="AY302" s="3" t="s">
        <v>126</v>
      </c>
      <c r="BE302" s="93">
        <f>IF(N302="základní",J302,0)</f>
        <v>0</v>
      </c>
      <c r="BF302" s="93">
        <f>IF(N302="snížená",J302,0)</f>
        <v>0</v>
      </c>
      <c r="BG302" s="93">
        <f>IF(N302="zákl. přenesená",J302,0)</f>
        <v>0</v>
      </c>
      <c r="BH302" s="93">
        <f>IF(N302="sníž. přenesená",J302,0)</f>
        <v>0</v>
      </c>
      <c r="BI302" s="93">
        <f>IF(N302="nulová",J302,0)</f>
        <v>0</v>
      </c>
      <c r="BJ302" s="3" t="s">
        <v>85</v>
      </c>
      <c r="BK302" s="93">
        <f>ROUND(I302*H302,2)</f>
        <v>0</v>
      </c>
      <c r="BL302" s="3" t="s">
        <v>144</v>
      </c>
      <c r="BM302" s="92" t="s">
        <v>475</v>
      </c>
    </row>
    <row r="303" spans="1:65" s="11" customFormat="1" ht="19.5">
      <c r="A303" s="246"/>
      <c r="B303" s="9"/>
      <c r="C303" s="246"/>
      <c r="D303" s="94" t="s">
        <v>138</v>
      </c>
      <c r="E303" s="246"/>
      <c r="F303" s="105" t="s">
        <v>476</v>
      </c>
      <c r="G303" s="246"/>
      <c r="H303" s="246"/>
      <c r="I303" s="246"/>
      <c r="J303" s="246"/>
      <c r="K303" s="246"/>
      <c r="L303" s="9"/>
      <c r="M303" s="96"/>
      <c r="N303" s="97"/>
      <c r="O303" s="98"/>
      <c r="P303" s="98"/>
      <c r="Q303" s="98"/>
      <c r="R303" s="98"/>
      <c r="S303" s="98"/>
      <c r="T303" s="99"/>
      <c r="U303" s="246"/>
      <c r="V303" s="246"/>
      <c r="W303" s="246"/>
      <c r="X303" s="246"/>
      <c r="Y303" s="246"/>
      <c r="Z303" s="246"/>
      <c r="AA303" s="246"/>
      <c r="AB303" s="246"/>
      <c r="AC303" s="246"/>
      <c r="AD303" s="246"/>
      <c r="AE303" s="246"/>
      <c r="AT303" s="3" t="s">
        <v>138</v>
      </c>
      <c r="AU303" s="3" t="s">
        <v>87</v>
      </c>
    </row>
    <row r="304" spans="1:65" s="106" customFormat="1">
      <c r="B304" s="107"/>
      <c r="D304" s="94" t="s">
        <v>204</v>
      </c>
      <c r="F304" s="109" t="s">
        <v>477</v>
      </c>
      <c r="H304" s="110">
        <v>218.21</v>
      </c>
      <c r="L304" s="107"/>
      <c r="M304" s="111"/>
      <c r="N304" s="112"/>
      <c r="O304" s="112"/>
      <c r="P304" s="112"/>
      <c r="Q304" s="112"/>
      <c r="R304" s="112"/>
      <c r="S304" s="112"/>
      <c r="T304" s="113"/>
      <c r="AT304" s="108" t="s">
        <v>204</v>
      </c>
      <c r="AU304" s="108" t="s">
        <v>87</v>
      </c>
      <c r="AV304" s="106" t="s">
        <v>87</v>
      </c>
      <c r="AW304" s="106" t="s">
        <v>3</v>
      </c>
      <c r="AX304" s="106" t="s">
        <v>85</v>
      </c>
      <c r="AY304" s="108" t="s">
        <v>126</v>
      </c>
    </row>
    <row r="305" spans="1:65" s="11" customFormat="1" ht="24.2" customHeight="1">
      <c r="A305" s="246"/>
      <c r="B305" s="9"/>
      <c r="C305" s="81" t="s">
        <v>478</v>
      </c>
      <c r="D305" s="81" t="s">
        <v>129</v>
      </c>
      <c r="E305" s="82" t="s">
        <v>479</v>
      </c>
      <c r="F305" s="83" t="s">
        <v>480</v>
      </c>
      <c r="G305" s="84" t="s">
        <v>233</v>
      </c>
      <c r="H305" s="85">
        <v>43.642000000000003</v>
      </c>
      <c r="I305" s="1">
        <v>0</v>
      </c>
      <c r="J305" s="86">
        <f>ROUND(I305*H305,2)</f>
        <v>0</v>
      </c>
      <c r="K305" s="87"/>
      <c r="L305" s="9"/>
      <c r="M305" s="88" t="s">
        <v>1</v>
      </c>
      <c r="N305" s="89" t="s">
        <v>42</v>
      </c>
      <c r="O305" s="90">
        <v>0.125</v>
      </c>
      <c r="P305" s="90">
        <f>O305*H305</f>
        <v>5.4552500000000004</v>
      </c>
      <c r="Q305" s="90">
        <v>0</v>
      </c>
      <c r="R305" s="90">
        <f>Q305*H305</f>
        <v>0</v>
      </c>
      <c r="S305" s="90">
        <v>0</v>
      </c>
      <c r="T305" s="91">
        <f>S305*H305</f>
        <v>0</v>
      </c>
      <c r="U305" s="246"/>
      <c r="V305" s="246"/>
      <c r="W305" s="246"/>
      <c r="X305" s="246"/>
      <c r="Y305" s="246"/>
      <c r="Z305" s="246"/>
      <c r="AA305" s="246"/>
      <c r="AB305" s="246"/>
      <c r="AC305" s="246"/>
      <c r="AD305" s="246"/>
      <c r="AE305" s="246"/>
      <c r="AR305" s="92" t="s">
        <v>144</v>
      </c>
      <c r="AT305" s="92" t="s">
        <v>129</v>
      </c>
      <c r="AU305" s="92" t="s">
        <v>87</v>
      </c>
      <c r="AY305" s="3" t="s">
        <v>126</v>
      </c>
      <c r="BE305" s="93">
        <f>IF(N305="základní",J305,0)</f>
        <v>0</v>
      </c>
      <c r="BF305" s="93">
        <f>IF(N305="snížená",J305,0)</f>
        <v>0</v>
      </c>
      <c r="BG305" s="93">
        <f>IF(N305="zákl. přenesená",J305,0)</f>
        <v>0</v>
      </c>
      <c r="BH305" s="93">
        <f>IF(N305="sníž. přenesená",J305,0)</f>
        <v>0</v>
      </c>
      <c r="BI305" s="93">
        <f>IF(N305="nulová",J305,0)</f>
        <v>0</v>
      </c>
      <c r="BJ305" s="3" t="s">
        <v>85</v>
      </c>
      <c r="BK305" s="93">
        <f>ROUND(I305*H305,2)</f>
        <v>0</v>
      </c>
      <c r="BL305" s="3" t="s">
        <v>144</v>
      </c>
      <c r="BM305" s="92" t="s">
        <v>481</v>
      </c>
    </row>
    <row r="306" spans="1:65" s="11" customFormat="1" ht="24.2" customHeight="1">
      <c r="A306" s="246"/>
      <c r="B306" s="9"/>
      <c r="C306" s="81" t="s">
        <v>482</v>
      </c>
      <c r="D306" s="81" t="s">
        <v>129</v>
      </c>
      <c r="E306" s="82" t="s">
        <v>483</v>
      </c>
      <c r="F306" s="83" t="s">
        <v>484</v>
      </c>
      <c r="G306" s="84" t="s">
        <v>233</v>
      </c>
      <c r="H306" s="85">
        <v>1702.038</v>
      </c>
      <c r="I306" s="1">
        <v>0</v>
      </c>
      <c r="J306" s="86">
        <f>ROUND(I306*H306,2)</f>
        <v>0</v>
      </c>
      <c r="K306" s="87"/>
      <c r="L306" s="9"/>
      <c r="M306" s="88" t="s">
        <v>1</v>
      </c>
      <c r="N306" s="89" t="s">
        <v>42</v>
      </c>
      <c r="O306" s="90">
        <v>6.0000000000000001E-3</v>
      </c>
      <c r="P306" s="90">
        <f>O306*H306</f>
        <v>10.212228</v>
      </c>
      <c r="Q306" s="90">
        <v>0</v>
      </c>
      <c r="R306" s="90">
        <f>Q306*H306</f>
        <v>0</v>
      </c>
      <c r="S306" s="90">
        <v>0</v>
      </c>
      <c r="T306" s="91">
        <f>S306*H306</f>
        <v>0</v>
      </c>
      <c r="U306" s="246"/>
      <c r="V306" s="246"/>
      <c r="W306" s="246"/>
      <c r="X306" s="246"/>
      <c r="Y306" s="246"/>
      <c r="Z306" s="246"/>
      <c r="AA306" s="246"/>
      <c r="AB306" s="246"/>
      <c r="AC306" s="246"/>
      <c r="AD306" s="246"/>
      <c r="AE306" s="246"/>
      <c r="AR306" s="92" t="s">
        <v>144</v>
      </c>
      <c r="AT306" s="92" t="s">
        <v>129</v>
      </c>
      <c r="AU306" s="92" t="s">
        <v>87</v>
      </c>
      <c r="AY306" s="3" t="s">
        <v>126</v>
      </c>
      <c r="BE306" s="93">
        <f>IF(N306="základní",J306,0)</f>
        <v>0</v>
      </c>
      <c r="BF306" s="93">
        <f>IF(N306="snížená",J306,0)</f>
        <v>0</v>
      </c>
      <c r="BG306" s="93">
        <f>IF(N306="zákl. přenesená",J306,0)</f>
        <v>0</v>
      </c>
      <c r="BH306" s="93">
        <f>IF(N306="sníž. přenesená",J306,0)</f>
        <v>0</v>
      </c>
      <c r="BI306" s="93">
        <f>IF(N306="nulová",J306,0)</f>
        <v>0</v>
      </c>
      <c r="BJ306" s="3" t="s">
        <v>85</v>
      </c>
      <c r="BK306" s="93">
        <f>ROUND(I306*H306,2)</f>
        <v>0</v>
      </c>
      <c r="BL306" s="3" t="s">
        <v>144</v>
      </c>
      <c r="BM306" s="92" t="s">
        <v>485</v>
      </c>
    </row>
    <row r="307" spans="1:65" s="11" customFormat="1" ht="19.5">
      <c r="A307" s="246"/>
      <c r="B307" s="9"/>
      <c r="C307" s="246"/>
      <c r="D307" s="94" t="s">
        <v>138</v>
      </c>
      <c r="E307" s="246"/>
      <c r="F307" s="105" t="s">
        <v>486</v>
      </c>
      <c r="G307" s="246"/>
      <c r="H307" s="246"/>
      <c r="I307" s="246"/>
      <c r="J307" s="246"/>
      <c r="K307" s="246"/>
      <c r="L307" s="9"/>
      <c r="M307" s="96"/>
      <c r="N307" s="97"/>
      <c r="O307" s="98"/>
      <c r="P307" s="98"/>
      <c r="Q307" s="98"/>
      <c r="R307" s="98"/>
      <c r="S307" s="98"/>
      <c r="T307" s="99"/>
      <c r="U307" s="246"/>
      <c r="V307" s="246"/>
      <c r="W307" s="246"/>
      <c r="X307" s="246"/>
      <c r="Y307" s="246"/>
      <c r="Z307" s="246"/>
      <c r="AA307" s="246"/>
      <c r="AB307" s="246"/>
      <c r="AC307" s="246"/>
      <c r="AD307" s="246"/>
      <c r="AE307" s="246"/>
      <c r="AT307" s="3" t="s">
        <v>138</v>
      </c>
      <c r="AU307" s="3" t="s">
        <v>87</v>
      </c>
    </row>
    <row r="308" spans="1:65" s="106" customFormat="1">
      <c r="B308" s="107"/>
      <c r="D308" s="94" t="s">
        <v>204</v>
      </c>
      <c r="F308" s="109" t="s">
        <v>487</v>
      </c>
      <c r="H308" s="110">
        <v>1702.038</v>
      </c>
      <c r="L308" s="107"/>
      <c r="M308" s="111"/>
      <c r="N308" s="112"/>
      <c r="O308" s="112"/>
      <c r="P308" s="112"/>
      <c r="Q308" s="112"/>
      <c r="R308" s="112"/>
      <c r="S308" s="112"/>
      <c r="T308" s="113"/>
      <c r="AT308" s="108" t="s">
        <v>204</v>
      </c>
      <c r="AU308" s="108" t="s">
        <v>87</v>
      </c>
      <c r="AV308" s="106" t="s">
        <v>87</v>
      </c>
      <c r="AW308" s="106" t="s">
        <v>3</v>
      </c>
      <c r="AX308" s="106" t="s">
        <v>85</v>
      </c>
      <c r="AY308" s="108" t="s">
        <v>126</v>
      </c>
    </row>
    <row r="309" spans="1:65" s="11" customFormat="1" ht="33" customHeight="1">
      <c r="A309" s="246"/>
      <c r="B309" s="9"/>
      <c r="C309" s="81" t="s">
        <v>488</v>
      </c>
      <c r="D309" s="81" t="s">
        <v>129</v>
      </c>
      <c r="E309" s="82" t="s">
        <v>489</v>
      </c>
      <c r="F309" s="83" t="s">
        <v>490</v>
      </c>
      <c r="G309" s="84" t="s">
        <v>233</v>
      </c>
      <c r="H309" s="85">
        <v>5.32</v>
      </c>
      <c r="I309" s="1">
        <v>0</v>
      </c>
      <c r="J309" s="86">
        <f t="shared" ref="J309:J314" si="10">ROUND(I309*H309,2)</f>
        <v>0</v>
      </c>
      <c r="K309" s="87"/>
      <c r="L309" s="9"/>
      <c r="M309" s="88" t="s">
        <v>1</v>
      </c>
      <c r="N309" s="89" t="s">
        <v>42</v>
      </c>
      <c r="O309" s="90">
        <v>0</v>
      </c>
      <c r="P309" s="90">
        <f t="shared" ref="P309:P314" si="11">O309*H309</f>
        <v>0</v>
      </c>
      <c r="Q309" s="90">
        <v>0</v>
      </c>
      <c r="R309" s="90">
        <f t="shared" ref="R309:R314" si="12">Q309*H309</f>
        <v>0</v>
      </c>
      <c r="S309" s="90">
        <v>0</v>
      </c>
      <c r="T309" s="91">
        <f t="shared" ref="T309:T314" si="13">S309*H309</f>
        <v>0</v>
      </c>
      <c r="U309" s="246"/>
      <c r="V309" s="246"/>
      <c r="W309" s="246"/>
      <c r="X309" s="246"/>
      <c r="Y309" s="246"/>
      <c r="Z309" s="246"/>
      <c r="AA309" s="246"/>
      <c r="AB309" s="246"/>
      <c r="AC309" s="246"/>
      <c r="AD309" s="246"/>
      <c r="AE309" s="246"/>
      <c r="AR309" s="92" t="s">
        <v>144</v>
      </c>
      <c r="AT309" s="92" t="s">
        <v>129</v>
      </c>
      <c r="AU309" s="92" t="s">
        <v>87</v>
      </c>
      <c r="AY309" s="3" t="s">
        <v>126</v>
      </c>
      <c r="BE309" s="93">
        <f t="shared" ref="BE309:BE314" si="14">IF(N309="základní",J309,0)</f>
        <v>0</v>
      </c>
      <c r="BF309" s="93">
        <f t="shared" ref="BF309:BF314" si="15">IF(N309="snížená",J309,0)</f>
        <v>0</v>
      </c>
      <c r="BG309" s="93">
        <f t="shared" ref="BG309:BG314" si="16">IF(N309="zákl. přenesená",J309,0)</f>
        <v>0</v>
      </c>
      <c r="BH309" s="93">
        <f t="shared" ref="BH309:BH314" si="17">IF(N309="sníž. přenesená",J309,0)</f>
        <v>0</v>
      </c>
      <c r="BI309" s="93">
        <f t="shared" ref="BI309:BI314" si="18">IF(N309="nulová",J309,0)</f>
        <v>0</v>
      </c>
      <c r="BJ309" s="3" t="s">
        <v>85</v>
      </c>
      <c r="BK309" s="93">
        <f t="shared" ref="BK309:BK314" si="19">ROUND(I309*H309,2)</f>
        <v>0</v>
      </c>
      <c r="BL309" s="3" t="s">
        <v>144</v>
      </c>
      <c r="BM309" s="92" t="s">
        <v>491</v>
      </c>
    </row>
    <row r="310" spans="1:65" s="11" customFormat="1" ht="37.9" customHeight="1">
      <c r="A310" s="246"/>
      <c r="B310" s="9"/>
      <c r="C310" s="81" t="s">
        <v>492</v>
      </c>
      <c r="D310" s="81" t="s">
        <v>129</v>
      </c>
      <c r="E310" s="82" t="s">
        <v>493</v>
      </c>
      <c r="F310" s="83" t="s">
        <v>494</v>
      </c>
      <c r="G310" s="84" t="s">
        <v>233</v>
      </c>
      <c r="H310" s="85">
        <v>16.588999999999999</v>
      </c>
      <c r="I310" s="1">
        <v>0</v>
      </c>
      <c r="J310" s="86">
        <f t="shared" si="10"/>
        <v>0</v>
      </c>
      <c r="K310" s="87"/>
      <c r="L310" s="9"/>
      <c r="M310" s="88" t="s">
        <v>1</v>
      </c>
      <c r="N310" s="89" t="s">
        <v>42</v>
      </c>
      <c r="O310" s="90">
        <v>0</v>
      </c>
      <c r="P310" s="90">
        <f t="shared" si="11"/>
        <v>0</v>
      </c>
      <c r="Q310" s="90">
        <v>0</v>
      </c>
      <c r="R310" s="90">
        <f t="shared" si="12"/>
        <v>0</v>
      </c>
      <c r="S310" s="90">
        <v>0</v>
      </c>
      <c r="T310" s="91">
        <f t="shared" si="13"/>
        <v>0</v>
      </c>
      <c r="U310" s="246"/>
      <c r="V310" s="246"/>
      <c r="W310" s="246"/>
      <c r="X310" s="246"/>
      <c r="Y310" s="246"/>
      <c r="Z310" s="246"/>
      <c r="AA310" s="246"/>
      <c r="AB310" s="246"/>
      <c r="AC310" s="246"/>
      <c r="AD310" s="246"/>
      <c r="AE310" s="246"/>
      <c r="AR310" s="92" t="s">
        <v>144</v>
      </c>
      <c r="AT310" s="92" t="s">
        <v>129</v>
      </c>
      <c r="AU310" s="92" t="s">
        <v>87</v>
      </c>
      <c r="AY310" s="3" t="s">
        <v>126</v>
      </c>
      <c r="BE310" s="93">
        <f t="shared" si="14"/>
        <v>0</v>
      </c>
      <c r="BF310" s="93">
        <f t="shared" si="15"/>
        <v>0</v>
      </c>
      <c r="BG310" s="93">
        <f t="shared" si="16"/>
        <v>0</v>
      </c>
      <c r="BH310" s="93">
        <f t="shared" si="17"/>
        <v>0</v>
      </c>
      <c r="BI310" s="93">
        <f t="shared" si="18"/>
        <v>0</v>
      </c>
      <c r="BJ310" s="3" t="s">
        <v>85</v>
      </c>
      <c r="BK310" s="93">
        <f t="shared" si="19"/>
        <v>0</v>
      </c>
      <c r="BL310" s="3" t="s">
        <v>144</v>
      </c>
      <c r="BM310" s="92" t="s">
        <v>495</v>
      </c>
    </row>
    <row r="311" spans="1:65" s="11" customFormat="1" ht="49.15" customHeight="1">
      <c r="A311" s="246"/>
      <c r="B311" s="9"/>
      <c r="C311" s="81" t="s">
        <v>496</v>
      </c>
      <c r="D311" s="81" t="s">
        <v>129</v>
      </c>
      <c r="E311" s="82" t="s">
        <v>497</v>
      </c>
      <c r="F311" s="83" t="s">
        <v>498</v>
      </c>
      <c r="G311" s="84" t="s">
        <v>233</v>
      </c>
      <c r="H311" s="85">
        <v>1.597</v>
      </c>
      <c r="I311" s="1">
        <v>0</v>
      </c>
      <c r="J311" s="86">
        <f t="shared" si="10"/>
        <v>0</v>
      </c>
      <c r="K311" s="87"/>
      <c r="L311" s="9"/>
      <c r="M311" s="88" t="s">
        <v>1</v>
      </c>
      <c r="N311" s="89" t="s">
        <v>42</v>
      </c>
      <c r="O311" s="90">
        <v>0</v>
      </c>
      <c r="P311" s="90">
        <f t="shared" si="11"/>
        <v>0</v>
      </c>
      <c r="Q311" s="90">
        <v>0</v>
      </c>
      <c r="R311" s="90">
        <f t="shared" si="12"/>
        <v>0</v>
      </c>
      <c r="S311" s="90">
        <v>0</v>
      </c>
      <c r="T311" s="91">
        <f t="shared" si="13"/>
        <v>0</v>
      </c>
      <c r="U311" s="246"/>
      <c r="V311" s="246"/>
      <c r="W311" s="246"/>
      <c r="X311" s="246"/>
      <c r="Y311" s="246"/>
      <c r="Z311" s="246"/>
      <c r="AA311" s="246"/>
      <c r="AB311" s="246"/>
      <c r="AC311" s="246"/>
      <c r="AD311" s="246"/>
      <c r="AE311" s="246"/>
      <c r="AR311" s="92" t="s">
        <v>144</v>
      </c>
      <c r="AT311" s="92" t="s">
        <v>129</v>
      </c>
      <c r="AU311" s="92" t="s">
        <v>87</v>
      </c>
      <c r="AY311" s="3" t="s">
        <v>126</v>
      </c>
      <c r="BE311" s="93">
        <f t="shared" si="14"/>
        <v>0</v>
      </c>
      <c r="BF311" s="93">
        <f t="shared" si="15"/>
        <v>0</v>
      </c>
      <c r="BG311" s="93">
        <f t="shared" si="16"/>
        <v>0</v>
      </c>
      <c r="BH311" s="93">
        <f t="shared" si="17"/>
        <v>0</v>
      </c>
      <c r="BI311" s="93">
        <f t="shared" si="18"/>
        <v>0</v>
      </c>
      <c r="BJ311" s="3" t="s">
        <v>85</v>
      </c>
      <c r="BK311" s="93">
        <f t="shared" si="19"/>
        <v>0</v>
      </c>
      <c r="BL311" s="3" t="s">
        <v>144</v>
      </c>
      <c r="BM311" s="92" t="s">
        <v>499</v>
      </c>
    </row>
    <row r="312" spans="1:65" s="11" customFormat="1" ht="33" customHeight="1">
      <c r="A312" s="246"/>
      <c r="B312" s="9"/>
      <c r="C312" s="81" t="s">
        <v>500</v>
      </c>
      <c r="D312" s="81" t="s">
        <v>129</v>
      </c>
      <c r="E312" s="82" t="s">
        <v>501</v>
      </c>
      <c r="F312" s="83" t="s">
        <v>502</v>
      </c>
      <c r="G312" s="84" t="s">
        <v>233</v>
      </c>
      <c r="H312" s="85">
        <v>15.467000000000001</v>
      </c>
      <c r="I312" s="1">
        <v>0</v>
      </c>
      <c r="J312" s="86">
        <f t="shared" si="10"/>
        <v>0</v>
      </c>
      <c r="K312" s="87"/>
      <c r="L312" s="9"/>
      <c r="M312" s="88" t="s">
        <v>1</v>
      </c>
      <c r="N312" s="89" t="s">
        <v>42</v>
      </c>
      <c r="O312" s="90">
        <v>0</v>
      </c>
      <c r="P312" s="90">
        <f t="shared" si="11"/>
        <v>0</v>
      </c>
      <c r="Q312" s="90">
        <v>0</v>
      </c>
      <c r="R312" s="90">
        <f t="shared" si="12"/>
        <v>0</v>
      </c>
      <c r="S312" s="90">
        <v>0</v>
      </c>
      <c r="T312" s="91">
        <f t="shared" si="13"/>
        <v>0</v>
      </c>
      <c r="U312" s="246"/>
      <c r="V312" s="246"/>
      <c r="W312" s="246"/>
      <c r="X312" s="246"/>
      <c r="Y312" s="246"/>
      <c r="Z312" s="246"/>
      <c r="AA312" s="246"/>
      <c r="AB312" s="246"/>
      <c r="AC312" s="246"/>
      <c r="AD312" s="246"/>
      <c r="AE312" s="246"/>
      <c r="AR312" s="92" t="s">
        <v>144</v>
      </c>
      <c r="AT312" s="92" t="s">
        <v>129</v>
      </c>
      <c r="AU312" s="92" t="s">
        <v>87</v>
      </c>
      <c r="AY312" s="3" t="s">
        <v>126</v>
      </c>
      <c r="BE312" s="93">
        <f t="shared" si="14"/>
        <v>0</v>
      </c>
      <c r="BF312" s="93">
        <f t="shared" si="15"/>
        <v>0</v>
      </c>
      <c r="BG312" s="93">
        <f t="shared" si="16"/>
        <v>0</v>
      </c>
      <c r="BH312" s="93">
        <f t="shared" si="17"/>
        <v>0</v>
      </c>
      <c r="BI312" s="93">
        <f t="shared" si="18"/>
        <v>0</v>
      </c>
      <c r="BJ312" s="3" t="s">
        <v>85</v>
      </c>
      <c r="BK312" s="93">
        <f t="shared" si="19"/>
        <v>0</v>
      </c>
      <c r="BL312" s="3" t="s">
        <v>144</v>
      </c>
      <c r="BM312" s="92" t="s">
        <v>503</v>
      </c>
    </row>
    <row r="313" spans="1:65" s="11" customFormat="1" ht="24.2" customHeight="1">
      <c r="A313" s="246"/>
      <c r="B313" s="9"/>
      <c r="C313" s="81" t="s">
        <v>504</v>
      </c>
      <c r="D313" s="81" t="s">
        <v>129</v>
      </c>
      <c r="E313" s="82" t="s">
        <v>505</v>
      </c>
      <c r="F313" s="83" t="s">
        <v>506</v>
      </c>
      <c r="G313" s="84" t="s">
        <v>233</v>
      </c>
      <c r="H313" s="85">
        <v>1.276</v>
      </c>
      <c r="I313" s="1">
        <v>0</v>
      </c>
      <c r="J313" s="86">
        <f t="shared" si="10"/>
        <v>0</v>
      </c>
      <c r="K313" s="87"/>
      <c r="L313" s="9"/>
      <c r="M313" s="88" t="s">
        <v>1</v>
      </c>
      <c r="N313" s="89" t="s">
        <v>42</v>
      </c>
      <c r="O313" s="90">
        <v>0</v>
      </c>
      <c r="P313" s="90">
        <f t="shared" si="11"/>
        <v>0</v>
      </c>
      <c r="Q313" s="90">
        <v>0</v>
      </c>
      <c r="R313" s="90">
        <f t="shared" si="12"/>
        <v>0</v>
      </c>
      <c r="S313" s="90">
        <v>0</v>
      </c>
      <c r="T313" s="91">
        <f t="shared" si="13"/>
        <v>0</v>
      </c>
      <c r="U313" s="246"/>
      <c r="V313" s="246"/>
      <c r="W313" s="246"/>
      <c r="X313" s="246"/>
      <c r="Y313" s="246"/>
      <c r="Z313" s="246"/>
      <c r="AA313" s="246"/>
      <c r="AB313" s="246"/>
      <c r="AC313" s="246"/>
      <c r="AD313" s="246"/>
      <c r="AE313" s="246"/>
      <c r="AR313" s="92" t="s">
        <v>144</v>
      </c>
      <c r="AT313" s="92" t="s">
        <v>129</v>
      </c>
      <c r="AU313" s="92" t="s">
        <v>87</v>
      </c>
      <c r="AY313" s="3" t="s">
        <v>126</v>
      </c>
      <c r="BE313" s="93">
        <f t="shared" si="14"/>
        <v>0</v>
      </c>
      <c r="BF313" s="93">
        <f t="shared" si="15"/>
        <v>0</v>
      </c>
      <c r="BG313" s="93">
        <f t="shared" si="16"/>
        <v>0</v>
      </c>
      <c r="BH313" s="93">
        <f t="shared" si="17"/>
        <v>0</v>
      </c>
      <c r="BI313" s="93">
        <f t="shared" si="18"/>
        <v>0</v>
      </c>
      <c r="BJ313" s="3" t="s">
        <v>85</v>
      </c>
      <c r="BK313" s="93">
        <f t="shared" si="19"/>
        <v>0</v>
      </c>
      <c r="BL313" s="3" t="s">
        <v>144</v>
      </c>
      <c r="BM313" s="92" t="s">
        <v>507</v>
      </c>
    </row>
    <row r="314" spans="1:65" s="11" customFormat="1" ht="33" customHeight="1">
      <c r="A314" s="246"/>
      <c r="B314" s="9"/>
      <c r="C314" s="81" t="s">
        <v>508</v>
      </c>
      <c r="D314" s="81" t="s">
        <v>129</v>
      </c>
      <c r="E314" s="82" t="s">
        <v>509</v>
      </c>
      <c r="F314" s="83" t="s">
        <v>510</v>
      </c>
      <c r="G314" s="84" t="s">
        <v>233</v>
      </c>
      <c r="H314" s="85">
        <v>3.3929999999999998</v>
      </c>
      <c r="I314" s="1">
        <v>0</v>
      </c>
      <c r="J314" s="86">
        <f t="shared" si="10"/>
        <v>0</v>
      </c>
      <c r="K314" s="87"/>
      <c r="L314" s="9"/>
      <c r="M314" s="88" t="s">
        <v>1</v>
      </c>
      <c r="N314" s="89" t="s">
        <v>42</v>
      </c>
      <c r="O314" s="90">
        <v>0</v>
      </c>
      <c r="P314" s="90">
        <f t="shared" si="11"/>
        <v>0</v>
      </c>
      <c r="Q314" s="90">
        <v>0</v>
      </c>
      <c r="R314" s="90">
        <f t="shared" si="12"/>
        <v>0</v>
      </c>
      <c r="S314" s="90">
        <v>0</v>
      </c>
      <c r="T314" s="91">
        <f t="shared" si="13"/>
        <v>0</v>
      </c>
      <c r="U314" s="246"/>
      <c r="V314" s="246"/>
      <c r="W314" s="246"/>
      <c r="X314" s="246"/>
      <c r="Y314" s="246"/>
      <c r="Z314" s="246"/>
      <c r="AA314" s="246"/>
      <c r="AB314" s="246"/>
      <c r="AC314" s="246"/>
      <c r="AD314" s="246"/>
      <c r="AE314" s="246"/>
      <c r="AR314" s="92" t="s">
        <v>144</v>
      </c>
      <c r="AT314" s="92" t="s">
        <v>129</v>
      </c>
      <c r="AU314" s="92" t="s">
        <v>87</v>
      </c>
      <c r="AY314" s="3" t="s">
        <v>126</v>
      </c>
      <c r="BE314" s="93">
        <f t="shared" si="14"/>
        <v>0</v>
      </c>
      <c r="BF314" s="93">
        <f t="shared" si="15"/>
        <v>0</v>
      </c>
      <c r="BG314" s="93">
        <f t="shared" si="16"/>
        <v>0</v>
      </c>
      <c r="BH314" s="93">
        <f t="shared" si="17"/>
        <v>0</v>
      </c>
      <c r="BI314" s="93">
        <f t="shared" si="18"/>
        <v>0</v>
      </c>
      <c r="BJ314" s="3" t="s">
        <v>85</v>
      </c>
      <c r="BK314" s="93">
        <f t="shared" si="19"/>
        <v>0</v>
      </c>
      <c r="BL314" s="3" t="s">
        <v>144</v>
      </c>
      <c r="BM314" s="92" t="s">
        <v>511</v>
      </c>
    </row>
    <row r="315" spans="1:65" s="72" customFormat="1" ht="22.9" customHeight="1">
      <c r="B315" s="73"/>
      <c r="D315" s="74" t="s">
        <v>76</v>
      </c>
      <c r="E315" s="148" t="s">
        <v>512</v>
      </c>
      <c r="F315" s="148" t="s">
        <v>513</v>
      </c>
      <c r="G315" s="149"/>
      <c r="H315" s="149"/>
      <c r="I315" s="149"/>
      <c r="J315" s="150">
        <f>BK315</f>
        <v>0</v>
      </c>
      <c r="L315" s="73"/>
      <c r="M315" s="75"/>
      <c r="N315" s="76"/>
      <c r="O315" s="76"/>
      <c r="P315" s="77">
        <f>P316</f>
        <v>235.28114999999997</v>
      </c>
      <c r="Q315" s="76"/>
      <c r="R315" s="77">
        <f>R316</f>
        <v>0</v>
      </c>
      <c r="S315" s="76"/>
      <c r="T315" s="78">
        <f>T316</f>
        <v>0</v>
      </c>
      <c r="AR315" s="74" t="s">
        <v>85</v>
      </c>
      <c r="AT315" s="79" t="s">
        <v>76</v>
      </c>
      <c r="AU315" s="79" t="s">
        <v>85</v>
      </c>
      <c r="AY315" s="74" t="s">
        <v>126</v>
      </c>
      <c r="BK315" s="80">
        <f>BK316</f>
        <v>0</v>
      </c>
    </row>
    <row r="316" spans="1:65" s="11" customFormat="1" ht="24.2" customHeight="1">
      <c r="A316" s="246"/>
      <c r="B316" s="9"/>
      <c r="C316" s="81" t="s">
        <v>514</v>
      </c>
      <c r="D316" s="81" t="s">
        <v>129</v>
      </c>
      <c r="E316" s="82" t="s">
        <v>515</v>
      </c>
      <c r="F316" s="83" t="s">
        <v>516</v>
      </c>
      <c r="G316" s="84" t="s">
        <v>233</v>
      </c>
      <c r="H316" s="85">
        <v>48.914999999999999</v>
      </c>
      <c r="I316" s="1">
        <v>0</v>
      </c>
      <c r="J316" s="86">
        <f>ROUND(I316*H316,2)</f>
        <v>0</v>
      </c>
      <c r="K316" s="87"/>
      <c r="L316" s="9"/>
      <c r="M316" s="88" t="s">
        <v>1</v>
      </c>
      <c r="N316" s="89" t="s">
        <v>42</v>
      </c>
      <c r="O316" s="90">
        <v>4.8099999999999996</v>
      </c>
      <c r="P316" s="90">
        <f>O316*H316</f>
        <v>235.28114999999997</v>
      </c>
      <c r="Q316" s="90">
        <v>0</v>
      </c>
      <c r="R316" s="90">
        <f>Q316*H316</f>
        <v>0</v>
      </c>
      <c r="S316" s="90">
        <v>0</v>
      </c>
      <c r="T316" s="91">
        <f>S316*H316</f>
        <v>0</v>
      </c>
      <c r="U316" s="246"/>
      <c r="V316" s="246"/>
      <c r="W316" s="246"/>
      <c r="X316" s="246"/>
      <c r="Y316" s="246"/>
      <c r="Z316" s="246"/>
      <c r="AA316" s="246"/>
      <c r="AB316" s="246"/>
      <c r="AC316" s="246"/>
      <c r="AD316" s="246"/>
      <c r="AE316" s="246"/>
      <c r="AR316" s="92" t="s">
        <v>144</v>
      </c>
      <c r="AT316" s="92" t="s">
        <v>129</v>
      </c>
      <c r="AU316" s="92" t="s">
        <v>87</v>
      </c>
      <c r="AY316" s="3" t="s">
        <v>126</v>
      </c>
      <c r="BE316" s="93">
        <f>IF(N316="základní",J316,0)</f>
        <v>0</v>
      </c>
      <c r="BF316" s="93">
        <f>IF(N316="snížená",J316,0)</f>
        <v>0</v>
      </c>
      <c r="BG316" s="93">
        <f>IF(N316="zákl. přenesená",J316,0)</f>
        <v>0</v>
      </c>
      <c r="BH316" s="93">
        <f>IF(N316="sníž. přenesená",J316,0)</f>
        <v>0</v>
      </c>
      <c r="BI316" s="93">
        <f>IF(N316="nulová",J316,0)</f>
        <v>0</v>
      </c>
      <c r="BJ316" s="3" t="s">
        <v>85</v>
      </c>
      <c r="BK316" s="93">
        <f>ROUND(I316*H316,2)</f>
        <v>0</v>
      </c>
      <c r="BL316" s="3" t="s">
        <v>144</v>
      </c>
      <c r="BM316" s="92" t="s">
        <v>517</v>
      </c>
    </row>
    <row r="317" spans="1:65" s="72" customFormat="1" ht="25.9" customHeight="1">
      <c r="B317" s="73"/>
      <c r="D317" s="74" t="s">
        <v>76</v>
      </c>
      <c r="E317" s="151" t="s">
        <v>518</v>
      </c>
      <c r="F317" s="151" t="s">
        <v>519</v>
      </c>
      <c r="G317" s="147"/>
      <c r="H317" s="147"/>
      <c r="I317" s="147"/>
      <c r="J317" s="152">
        <f>BK317</f>
        <v>0</v>
      </c>
      <c r="L317" s="73"/>
      <c r="M317" s="75"/>
      <c r="N317" s="76"/>
      <c r="O317" s="76"/>
      <c r="P317" s="77">
        <f>P318+P338+P345+P369+P383+P390+P427+P510+P539+P631+P639</f>
        <v>1008.7841739999999</v>
      </c>
      <c r="Q317" s="76"/>
      <c r="R317" s="77">
        <f>R318+R338+R345+R369+R383+R390+R427+R510+R539+R631+R639</f>
        <v>10.94148985</v>
      </c>
      <c r="S317" s="76"/>
      <c r="T317" s="78">
        <f>T318+T338+T345+T369+T383+T390+T427+T510+T539+T631+T639</f>
        <v>5.5241376400000002</v>
      </c>
      <c r="AR317" s="74" t="s">
        <v>87</v>
      </c>
      <c r="AT317" s="79" t="s">
        <v>76</v>
      </c>
      <c r="AU317" s="79" t="s">
        <v>77</v>
      </c>
      <c r="AY317" s="74" t="s">
        <v>126</v>
      </c>
      <c r="BK317" s="80">
        <f>BK318+BK338+BK345+BK369+BK383+BK390+BK427+BK510+BK539+BK631+BK639</f>
        <v>0</v>
      </c>
    </row>
    <row r="318" spans="1:65" s="72" customFormat="1" ht="22.9" customHeight="1">
      <c r="B318" s="73"/>
      <c r="D318" s="74" t="s">
        <v>76</v>
      </c>
      <c r="E318" s="148" t="s">
        <v>520</v>
      </c>
      <c r="F318" s="148" t="s">
        <v>521</v>
      </c>
      <c r="G318" s="149"/>
      <c r="H318" s="149"/>
      <c r="I318" s="149"/>
      <c r="J318" s="150">
        <f>BK318</f>
        <v>0</v>
      </c>
      <c r="L318" s="73"/>
      <c r="M318" s="75"/>
      <c r="N318" s="76"/>
      <c r="O318" s="76"/>
      <c r="P318" s="77">
        <f>SUM(P319:P337)</f>
        <v>38.824641999999997</v>
      </c>
      <c r="Q318" s="76"/>
      <c r="R318" s="77">
        <f>SUM(R319:R337)</f>
        <v>0.49839440000000007</v>
      </c>
      <c r="S318" s="76"/>
      <c r="T318" s="78">
        <f>SUM(T319:T337)</f>
        <v>0.25344</v>
      </c>
      <c r="AR318" s="74" t="s">
        <v>87</v>
      </c>
      <c r="AT318" s="79" t="s">
        <v>76</v>
      </c>
      <c r="AU318" s="79" t="s">
        <v>85</v>
      </c>
      <c r="AY318" s="74" t="s">
        <v>126</v>
      </c>
      <c r="BK318" s="80">
        <f>SUM(BK319:BK337)</f>
        <v>0</v>
      </c>
    </row>
    <row r="319" spans="1:65" s="11" customFormat="1" ht="24.2" customHeight="1">
      <c r="A319" s="246"/>
      <c r="B319" s="9"/>
      <c r="C319" s="81" t="s">
        <v>522</v>
      </c>
      <c r="D319" s="81" t="s">
        <v>129</v>
      </c>
      <c r="E319" s="82" t="s">
        <v>523</v>
      </c>
      <c r="F319" s="83" t="s">
        <v>524</v>
      </c>
      <c r="G319" s="84" t="s">
        <v>248</v>
      </c>
      <c r="H319" s="85">
        <v>46.08</v>
      </c>
      <c r="I319" s="1">
        <v>0</v>
      </c>
      <c r="J319" s="86">
        <f>ROUND(I319*H319,2)</f>
        <v>0</v>
      </c>
      <c r="K319" s="87"/>
      <c r="L319" s="9"/>
      <c r="M319" s="88" t="s">
        <v>1</v>
      </c>
      <c r="N319" s="89" t="s">
        <v>42</v>
      </c>
      <c r="O319" s="90">
        <v>2.4E-2</v>
      </c>
      <c r="P319" s="90">
        <f>O319*H319</f>
        <v>1.10592</v>
      </c>
      <c r="Q319" s="90">
        <v>0</v>
      </c>
      <c r="R319" s="90">
        <f>Q319*H319</f>
        <v>0</v>
      </c>
      <c r="S319" s="90">
        <v>0</v>
      </c>
      <c r="T319" s="91">
        <f>S319*H319</f>
        <v>0</v>
      </c>
      <c r="U319" s="246"/>
      <c r="V319" s="246"/>
      <c r="W319" s="246"/>
      <c r="X319" s="246"/>
      <c r="Y319" s="246"/>
      <c r="Z319" s="246"/>
      <c r="AA319" s="246"/>
      <c r="AB319" s="246"/>
      <c r="AC319" s="246"/>
      <c r="AD319" s="246"/>
      <c r="AE319" s="246"/>
      <c r="AR319" s="92" t="s">
        <v>272</v>
      </c>
      <c r="AT319" s="92" t="s">
        <v>129</v>
      </c>
      <c r="AU319" s="92" t="s">
        <v>87</v>
      </c>
      <c r="AY319" s="3" t="s">
        <v>126</v>
      </c>
      <c r="BE319" s="93">
        <f>IF(N319="základní",J319,0)</f>
        <v>0</v>
      </c>
      <c r="BF319" s="93">
        <f>IF(N319="snížená",J319,0)</f>
        <v>0</v>
      </c>
      <c r="BG319" s="93">
        <f>IF(N319="zákl. přenesená",J319,0)</f>
        <v>0</v>
      </c>
      <c r="BH319" s="93">
        <f>IF(N319="sníž. přenesená",J319,0)</f>
        <v>0</v>
      </c>
      <c r="BI319" s="93">
        <f>IF(N319="nulová",J319,0)</f>
        <v>0</v>
      </c>
      <c r="BJ319" s="3" t="s">
        <v>85</v>
      </c>
      <c r="BK319" s="93">
        <f>ROUND(I319*H319,2)</f>
        <v>0</v>
      </c>
      <c r="BL319" s="3" t="s">
        <v>272</v>
      </c>
      <c r="BM319" s="92" t="s">
        <v>525</v>
      </c>
    </row>
    <row r="320" spans="1:65" s="106" customFormat="1">
      <c r="B320" s="107"/>
      <c r="D320" s="94" t="s">
        <v>204</v>
      </c>
      <c r="E320" s="108" t="s">
        <v>1</v>
      </c>
      <c r="F320" s="109" t="s">
        <v>344</v>
      </c>
      <c r="H320" s="110">
        <v>46.08</v>
      </c>
      <c r="L320" s="107"/>
      <c r="M320" s="111"/>
      <c r="N320" s="112"/>
      <c r="O320" s="112"/>
      <c r="P320" s="112"/>
      <c r="Q320" s="112"/>
      <c r="R320" s="112"/>
      <c r="S320" s="112"/>
      <c r="T320" s="113"/>
      <c r="AT320" s="108" t="s">
        <v>204</v>
      </c>
      <c r="AU320" s="108" t="s">
        <v>87</v>
      </c>
      <c r="AV320" s="106" t="s">
        <v>87</v>
      </c>
      <c r="AW320" s="106" t="s">
        <v>34</v>
      </c>
      <c r="AX320" s="106" t="s">
        <v>77</v>
      </c>
      <c r="AY320" s="108" t="s">
        <v>126</v>
      </c>
    </row>
    <row r="321" spans="1:65" s="114" customFormat="1">
      <c r="B321" s="115"/>
      <c r="D321" s="94" t="s">
        <v>204</v>
      </c>
      <c r="E321" s="116" t="s">
        <v>1</v>
      </c>
      <c r="F321" s="117" t="s">
        <v>206</v>
      </c>
      <c r="H321" s="118">
        <v>46.08</v>
      </c>
      <c r="L321" s="115"/>
      <c r="M321" s="119"/>
      <c r="N321" s="120"/>
      <c r="O321" s="120"/>
      <c r="P321" s="120"/>
      <c r="Q321" s="120"/>
      <c r="R321" s="120"/>
      <c r="S321" s="120"/>
      <c r="T321" s="121"/>
      <c r="AT321" s="116" t="s">
        <v>204</v>
      </c>
      <c r="AU321" s="116" t="s">
        <v>87</v>
      </c>
      <c r="AV321" s="114" t="s">
        <v>144</v>
      </c>
      <c r="AW321" s="114" t="s">
        <v>34</v>
      </c>
      <c r="AX321" s="114" t="s">
        <v>85</v>
      </c>
      <c r="AY321" s="116" t="s">
        <v>126</v>
      </c>
    </row>
    <row r="322" spans="1:65" s="11" customFormat="1" ht="16.5" customHeight="1">
      <c r="A322" s="246"/>
      <c r="B322" s="9"/>
      <c r="C322" s="133" t="s">
        <v>526</v>
      </c>
      <c r="D322" s="133" t="s">
        <v>438</v>
      </c>
      <c r="E322" s="134" t="s">
        <v>527</v>
      </c>
      <c r="F322" s="135" t="s">
        <v>528</v>
      </c>
      <c r="G322" s="136" t="s">
        <v>233</v>
      </c>
      <c r="H322" s="137">
        <v>2.8000000000000001E-2</v>
      </c>
      <c r="I322" s="182">
        <v>0</v>
      </c>
      <c r="J322" s="138">
        <f>ROUND(I322*H322,2)</f>
        <v>0</v>
      </c>
      <c r="K322" s="139"/>
      <c r="L322" s="140"/>
      <c r="M322" s="141" t="s">
        <v>1</v>
      </c>
      <c r="N322" s="142" t="s">
        <v>42</v>
      </c>
      <c r="O322" s="90">
        <v>0</v>
      </c>
      <c r="P322" s="90">
        <f>O322*H322</f>
        <v>0</v>
      </c>
      <c r="Q322" s="90">
        <v>1</v>
      </c>
      <c r="R322" s="90">
        <f>Q322*H322</f>
        <v>2.8000000000000001E-2</v>
      </c>
      <c r="S322" s="90">
        <v>0</v>
      </c>
      <c r="T322" s="91">
        <f>S322*H322</f>
        <v>0</v>
      </c>
      <c r="U322" s="246"/>
      <c r="V322" s="246"/>
      <c r="W322" s="246"/>
      <c r="X322" s="246"/>
      <c r="Y322" s="246"/>
      <c r="Z322" s="246"/>
      <c r="AA322" s="246"/>
      <c r="AB322" s="246"/>
      <c r="AC322" s="246"/>
      <c r="AD322" s="246"/>
      <c r="AE322" s="246"/>
      <c r="AR322" s="92" t="s">
        <v>351</v>
      </c>
      <c r="AT322" s="92" t="s">
        <v>438</v>
      </c>
      <c r="AU322" s="92" t="s">
        <v>87</v>
      </c>
      <c r="AY322" s="3" t="s">
        <v>126</v>
      </c>
      <c r="BE322" s="93">
        <f>IF(N322="základní",J322,0)</f>
        <v>0</v>
      </c>
      <c r="BF322" s="93">
        <f>IF(N322="snížená",J322,0)</f>
        <v>0</v>
      </c>
      <c r="BG322" s="93">
        <f>IF(N322="zákl. přenesená",J322,0)</f>
        <v>0</v>
      </c>
      <c r="BH322" s="93">
        <f>IF(N322="sníž. přenesená",J322,0)</f>
        <v>0</v>
      </c>
      <c r="BI322" s="93">
        <f>IF(N322="nulová",J322,0)</f>
        <v>0</v>
      </c>
      <c r="BJ322" s="3" t="s">
        <v>85</v>
      </c>
      <c r="BK322" s="93">
        <f>ROUND(I322*H322,2)</f>
        <v>0</v>
      </c>
      <c r="BL322" s="3" t="s">
        <v>272</v>
      </c>
      <c r="BM322" s="92" t="s">
        <v>529</v>
      </c>
    </row>
    <row r="323" spans="1:65" s="106" customFormat="1">
      <c r="B323" s="107"/>
      <c r="D323" s="94" t="s">
        <v>204</v>
      </c>
      <c r="F323" s="109" t="s">
        <v>530</v>
      </c>
      <c r="H323" s="110">
        <v>2.8000000000000001E-2</v>
      </c>
      <c r="L323" s="107"/>
      <c r="M323" s="111"/>
      <c r="N323" s="112"/>
      <c r="O323" s="112"/>
      <c r="P323" s="112"/>
      <c r="Q323" s="112"/>
      <c r="R323" s="112"/>
      <c r="S323" s="112"/>
      <c r="T323" s="113"/>
      <c r="AT323" s="108" t="s">
        <v>204</v>
      </c>
      <c r="AU323" s="108" t="s">
        <v>87</v>
      </c>
      <c r="AV323" s="106" t="s">
        <v>87</v>
      </c>
      <c r="AW323" s="106" t="s">
        <v>3</v>
      </c>
      <c r="AX323" s="106" t="s">
        <v>85</v>
      </c>
      <c r="AY323" s="108" t="s">
        <v>126</v>
      </c>
    </row>
    <row r="324" spans="1:65" s="11" customFormat="1" ht="24.2" customHeight="1">
      <c r="A324" s="246"/>
      <c r="B324" s="9"/>
      <c r="C324" s="81" t="s">
        <v>531</v>
      </c>
      <c r="D324" s="81" t="s">
        <v>129</v>
      </c>
      <c r="E324" s="82" t="s">
        <v>532</v>
      </c>
      <c r="F324" s="83" t="s">
        <v>533</v>
      </c>
      <c r="G324" s="84" t="s">
        <v>248</v>
      </c>
      <c r="H324" s="85">
        <v>46.08</v>
      </c>
      <c r="I324" s="1">
        <v>0</v>
      </c>
      <c r="J324" s="86">
        <f>ROUND(I324*H324,2)</f>
        <v>0</v>
      </c>
      <c r="K324" s="87"/>
      <c r="L324" s="9"/>
      <c r="M324" s="88" t="s">
        <v>1</v>
      </c>
      <c r="N324" s="89" t="s">
        <v>42</v>
      </c>
      <c r="O324" s="90">
        <v>0.222</v>
      </c>
      <c r="P324" s="90">
        <f>O324*H324</f>
        <v>10.229760000000001</v>
      </c>
      <c r="Q324" s="90">
        <v>4.0000000000000002E-4</v>
      </c>
      <c r="R324" s="90">
        <f>Q324*H324</f>
        <v>1.8432E-2</v>
      </c>
      <c r="S324" s="90">
        <v>0</v>
      </c>
      <c r="T324" s="91">
        <f>S324*H324</f>
        <v>0</v>
      </c>
      <c r="U324" s="246"/>
      <c r="V324" s="246"/>
      <c r="W324" s="246"/>
      <c r="X324" s="246"/>
      <c r="Y324" s="246"/>
      <c r="Z324" s="246"/>
      <c r="AA324" s="246"/>
      <c r="AB324" s="246"/>
      <c r="AC324" s="246"/>
      <c r="AD324" s="246"/>
      <c r="AE324" s="246"/>
      <c r="AR324" s="92" t="s">
        <v>272</v>
      </c>
      <c r="AT324" s="92" t="s">
        <v>129</v>
      </c>
      <c r="AU324" s="92" t="s">
        <v>87</v>
      </c>
      <c r="AY324" s="3" t="s">
        <v>126</v>
      </c>
      <c r="BE324" s="93">
        <f>IF(N324="základní",J324,0)</f>
        <v>0</v>
      </c>
      <c r="BF324" s="93">
        <f>IF(N324="snížená",J324,0)</f>
        <v>0</v>
      </c>
      <c r="BG324" s="93">
        <f>IF(N324="zákl. přenesená",J324,0)</f>
        <v>0</v>
      </c>
      <c r="BH324" s="93">
        <f>IF(N324="sníž. přenesená",J324,0)</f>
        <v>0</v>
      </c>
      <c r="BI324" s="93">
        <f>IF(N324="nulová",J324,0)</f>
        <v>0</v>
      </c>
      <c r="BJ324" s="3" t="s">
        <v>85</v>
      </c>
      <c r="BK324" s="93">
        <f>ROUND(I324*H324,2)</f>
        <v>0</v>
      </c>
      <c r="BL324" s="3" t="s">
        <v>272</v>
      </c>
      <c r="BM324" s="92" t="s">
        <v>534</v>
      </c>
    </row>
    <row r="325" spans="1:65" s="106" customFormat="1">
      <c r="B325" s="107"/>
      <c r="D325" s="94" t="s">
        <v>204</v>
      </c>
      <c r="E325" s="108" t="s">
        <v>1</v>
      </c>
      <c r="F325" s="109" t="s">
        <v>344</v>
      </c>
      <c r="H325" s="110">
        <v>46.08</v>
      </c>
      <c r="L325" s="107"/>
      <c r="M325" s="111"/>
      <c r="N325" s="112"/>
      <c r="O325" s="112"/>
      <c r="P325" s="112"/>
      <c r="Q325" s="112"/>
      <c r="R325" s="112"/>
      <c r="S325" s="112"/>
      <c r="T325" s="113"/>
      <c r="AT325" s="108" t="s">
        <v>204</v>
      </c>
      <c r="AU325" s="108" t="s">
        <v>87</v>
      </c>
      <c r="AV325" s="106" t="s">
        <v>87</v>
      </c>
      <c r="AW325" s="106" t="s">
        <v>34</v>
      </c>
      <c r="AX325" s="106" t="s">
        <v>77</v>
      </c>
      <c r="AY325" s="108" t="s">
        <v>126</v>
      </c>
    </row>
    <row r="326" spans="1:65" s="114" customFormat="1">
      <c r="B326" s="115"/>
      <c r="D326" s="94" t="s">
        <v>204</v>
      </c>
      <c r="E326" s="116" t="s">
        <v>1</v>
      </c>
      <c r="F326" s="117" t="s">
        <v>206</v>
      </c>
      <c r="H326" s="118">
        <v>46.08</v>
      </c>
      <c r="L326" s="115"/>
      <c r="M326" s="119"/>
      <c r="N326" s="120"/>
      <c r="O326" s="120"/>
      <c r="P326" s="120"/>
      <c r="Q326" s="120"/>
      <c r="R326" s="120"/>
      <c r="S326" s="120"/>
      <c r="T326" s="121"/>
      <c r="AT326" s="116" t="s">
        <v>204</v>
      </c>
      <c r="AU326" s="116" t="s">
        <v>87</v>
      </c>
      <c r="AV326" s="114" t="s">
        <v>144</v>
      </c>
      <c r="AW326" s="114" t="s">
        <v>34</v>
      </c>
      <c r="AX326" s="114" t="s">
        <v>85</v>
      </c>
      <c r="AY326" s="116" t="s">
        <v>126</v>
      </c>
    </row>
    <row r="327" spans="1:65" s="11" customFormat="1" ht="44.25" customHeight="1">
      <c r="A327" s="246"/>
      <c r="B327" s="9"/>
      <c r="C327" s="133" t="s">
        <v>535</v>
      </c>
      <c r="D327" s="133" t="s">
        <v>438</v>
      </c>
      <c r="E327" s="134" t="s">
        <v>536</v>
      </c>
      <c r="F327" s="135" t="s">
        <v>537</v>
      </c>
      <c r="G327" s="136" t="s">
        <v>248</v>
      </c>
      <c r="H327" s="137">
        <v>53.706000000000003</v>
      </c>
      <c r="I327" s="182">
        <v>0</v>
      </c>
      <c r="J327" s="138">
        <f>ROUND(I327*H327,2)</f>
        <v>0</v>
      </c>
      <c r="K327" s="139"/>
      <c r="L327" s="140"/>
      <c r="M327" s="141" t="s">
        <v>1</v>
      </c>
      <c r="N327" s="142" t="s">
        <v>42</v>
      </c>
      <c r="O327" s="90">
        <v>0</v>
      </c>
      <c r="P327" s="90">
        <f>O327*H327</f>
        <v>0</v>
      </c>
      <c r="Q327" s="90">
        <v>5.4000000000000003E-3</v>
      </c>
      <c r="R327" s="90">
        <f>Q327*H327</f>
        <v>0.29001240000000006</v>
      </c>
      <c r="S327" s="90">
        <v>0</v>
      </c>
      <c r="T327" s="91">
        <f>S327*H327</f>
        <v>0</v>
      </c>
      <c r="U327" s="246"/>
      <c r="V327" s="246"/>
      <c r="W327" s="246"/>
      <c r="X327" s="246"/>
      <c r="Y327" s="246"/>
      <c r="Z327" s="246"/>
      <c r="AA327" s="246"/>
      <c r="AB327" s="246"/>
      <c r="AC327" s="246"/>
      <c r="AD327" s="246"/>
      <c r="AE327" s="246"/>
      <c r="AR327" s="92" t="s">
        <v>351</v>
      </c>
      <c r="AT327" s="92" t="s">
        <v>438</v>
      </c>
      <c r="AU327" s="92" t="s">
        <v>87</v>
      </c>
      <c r="AY327" s="3" t="s">
        <v>126</v>
      </c>
      <c r="BE327" s="93">
        <f>IF(N327="základní",J327,0)</f>
        <v>0</v>
      </c>
      <c r="BF327" s="93">
        <f>IF(N327="snížená",J327,0)</f>
        <v>0</v>
      </c>
      <c r="BG327" s="93">
        <f>IF(N327="zákl. přenesená",J327,0)</f>
        <v>0</v>
      </c>
      <c r="BH327" s="93">
        <f>IF(N327="sníž. přenesená",J327,0)</f>
        <v>0</v>
      </c>
      <c r="BI327" s="93">
        <f>IF(N327="nulová",J327,0)</f>
        <v>0</v>
      </c>
      <c r="BJ327" s="3" t="s">
        <v>85</v>
      </c>
      <c r="BK327" s="93">
        <f>ROUND(I327*H327,2)</f>
        <v>0</v>
      </c>
      <c r="BL327" s="3" t="s">
        <v>272</v>
      </c>
      <c r="BM327" s="92" t="s">
        <v>538</v>
      </c>
    </row>
    <row r="328" spans="1:65" s="106" customFormat="1">
      <c r="B328" s="107"/>
      <c r="D328" s="94" t="s">
        <v>204</v>
      </c>
      <c r="F328" s="109" t="s">
        <v>539</v>
      </c>
      <c r="H328" s="110">
        <v>53.706000000000003</v>
      </c>
      <c r="L328" s="107"/>
      <c r="M328" s="111"/>
      <c r="N328" s="112"/>
      <c r="O328" s="112"/>
      <c r="P328" s="112"/>
      <c r="Q328" s="112"/>
      <c r="R328" s="112"/>
      <c r="S328" s="112"/>
      <c r="T328" s="113"/>
      <c r="AT328" s="108" t="s">
        <v>204</v>
      </c>
      <c r="AU328" s="108" t="s">
        <v>87</v>
      </c>
      <c r="AV328" s="106" t="s">
        <v>87</v>
      </c>
      <c r="AW328" s="106" t="s">
        <v>3</v>
      </c>
      <c r="AX328" s="106" t="s">
        <v>85</v>
      </c>
      <c r="AY328" s="108" t="s">
        <v>126</v>
      </c>
    </row>
    <row r="329" spans="1:65" s="11" customFormat="1" ht="33" customHeight="1">
      <c r="A329" s="246"/>
      <c r="B329" s="9"/>
      <c r="C329" s="81" t="s">
        <v>540</v>
      </c>
      <c r="D329" s="81" t="s">
        <v>129</v>
      </c>
      <c r="E329" s="82" t="s">
        <v>541</v>
      </c>
      <c r="F329" s="83" t="s">
        <v>542</v>
      </c>
      <c r="G329" s="84" t="s">
        <v>248</v>
      </c>
      <c r="H329" s="85">
        <v>46.08</v>
      </c>
      <c r="I329" s="1">
        <v>0</v>
      </c>
      <c r="J329" s="86">
        <f>ROUND(I329*H329,2)</f>
        <v>0</v>
      </c>
      <c r="K329" s="87"/>
      <c r="L329" s="9"/>
      <c r="M329" s="88" t="s">
        <v>1</v>
      </c>
      <c r="N329" s="89" t="s">
        <v>42</v>
      </c>
      <c r="O329" s="90">
        <v>8.5000000000000006E-2</v>
      </c>
      <c r="P329" s="90">
        <f>O329*H329</f>
        <v>3.9168000000000003</v>
      </c>
      <c r="Q329" s="90">
        <v>0</v>
      </c>
      <c r="R329" s="90">
        <f>Q329*H329</f>
        <v>0</v>
      </c>
      <c r="S329" s="90">
        <v>5.4999999999999997E-3</v>
      </c>
      <c r="T329" s="91">
        <f>S329*H329</f>
        <v>0.25344</v>
      </c>
      <c r="U329" s="246"/>
      <c r="V329" s="246"/>
      <c r="W329" s="246"/>
      <c r="X329" s="246"/>
      <c r="Y329" s="246"/>
      <c r="Z329" s="246"/>
      <c r="AA329" s="246"/>
      <c r="AB329" s="246"/>
      <c r="AC329" s="246"/>
      <c r="AD329" s="246"/>
      <c r="AE329" s="246"/>
      <c r="AR329" s="92" t="s">
        <v>272</v>
      </c>
      <c r="AT329" s="92" t="s">
        <v>129</v>
      </c>
      <c r="AU329" s="92" t="s">
        <v>87</v>
      </c>
      <c r="AY329" s="3" t="s">
        <v>126</v>
      </c>
      <c r="BE329" s="93">
        <f>IF(N329="základní",J329,0)</f>
        <v>0</v>
      </c>
      <c r="BF329" s="93">
        <f>IF(N329="snížená",J329,0)</f>
        <v>0</v>
      </c>
      <c r="BG329" s="93">
        <f>IF(N329="zákl. přenesená",J329,0)</f>
        <v>0</v>
      </c>
      <c r="BH329" s="93">
        <f>IF(N329="sníž. přenesená",J329,0)</f>
        <v>0</v>
      </c>
      <c r="BI329" s="93">
        <f>IF(N329="nulová",J329,0)</f>
        <v>0</v>
      </c>
      <c r="BJ329" s="3" t="s">
        <v>85</v>
      </c>
      <c r="BK329" s="93">
        <f>ROUND(I329*H329,2)</f>
        <v>0</v>
      </c>
      <c r="BL329" s="3" t="s">
        <v>272</v>
      </c>
      <c r="BM329" s="92" t="s">
        <v>543</v>
      </c>
    </row>
    <row r="330" spans="1:65" s="106" customFormat="1">
      <c r="B330" s="107"/>
      <c r="D330" s="94" t="s">
        <v>204</v>
      </c>
      <c r="E330" s="108" t="s">
        <v>1</v>
      </c>
      <c r="F330" s="109" t="s">
        <v>344</v>
      </c>
      <c r="H330" s="110">
        <v>46.08</v>
      </c>
      <c r="L330" s="107"/>
      <c r="M330" s="111"/>
      <c r="N330" s="112"/>
      <c r="O330" s="112"/>
      <c r="P330" s="112"/>
      <c r="Q330" s="112"/>
      <c r="R330" s="112"/>
      <c r="S330" s="112"/>
      <c r="T330" s="113"/>
      <c r="AT330" s="108" t="s">
        <v>204</v>
      </c>
      <c r="AU330" s="108" t="s">
        <v>87</v>
      </c>
      <c r="AV330" s="106" t="s">
        <v>87</v>
      </c>
      <c r="AW330" s="106" t="s">
        <v>34</v>
      </c>
      <c r="AX330" s="106" t="s">
        <v>77</v>
      </c>
      <c r="AY330" s="108" t="s">
        <v>126</v>
      </c>
    </row>
    <row r="331" spans="1:65" s="114" customFormat="1">
      <c r="B331" s="115"/>
      <c r="D331" s="94" t="s">
        <v>204</v>
      </c>
      <c r="E331" s="116" t="s">
        <v>1</v>
      </c>
      <c r="F331" s="117" t="s">
        <v>206</v>
      </c>
      <c r="H331" s="118">
        <v>46.08</v>
      </c>
      <c r="L331" s="115"/>
      <c r="M331" s="119"/>
      <c r="N331" s="120"/>
      <c r="O331" s="120"/>
      <c r="P331" s="120"/>
      <c r="Q331" s="120"/>
      <c r="R331" s="120"/>
      <c r="S331" s="120"/>
      <c r="T331" s="121"/>
      <c r="AT331" s="116" t="s">
        <v>204</v>
      </c>
      <c r="AU331" s="116" t="s">
        <v>87</v>
      </c>
      <c r="AV331" s="114" t="s">
        <v>144</v>
      </c>
      <c r="AW331" s="114" t="s">
        <v>34</v>
      </c>
      <c r="AX331" s="114" t="s">
        <v>85</v>
      </c>
      <c r="AY331" s="116" t="s">
        <v>126</v>
      </c>
    </row>
    <row r="332" spans="1:65" s="11" customFormat="1" ht="33" customHeight="1">
      <c r="A332" s="246"/>
      <c r="B332" s="9"/>
      <c r="C332" s="81" t="s">
        <v>544</v>
      </c>
      <c r="D332" s="81" t="s">
        <v>129</v>
      </c>
      <c r="E332" s="82" t="s">
        <v>545</v>
      </c>
      <c r="F332" s="83" t="s">
        <v>546</v>
      </c>
      <c r="G332" s="84" t="s">
        <v>248</v>
      </c>
      <c r="H332" s="85">
        <v>41</v>
      </c>
      <c r="I332" s="1">
        <v>0</v>
      </c>
      <c r="J332" s="86">
        <f>ROUND(I332*H332,2)</f>
        <v>0</v>
      </c>
      <c r="K332" s="87"/>
      <c r="L332" s="9"/>
      <c r="M332" s="88" t="s">
        <v>1</v>
      </c>
      <c r="N332" s="89" t="s">
        <v>42</v>
      </c>
      <c r="O332" s="90">
        <v>0.5</v>
      </c>
      <c r="P332" s="90">
        <f>O332*H332</f>
        <v>20.5</v>
      </c>
      <c r="Q332" s="90">
        <v>0</v>
      </c>
      <c r="R332" s="90">
        <f>Q332*H332</f>
        <v>0</v>
      </c>
      <c r="S332" s="90">
        <v>0</v>
      </c>
      <c r="T332" s="91">
        <f>S332*H332</f>
        <v>0</v>
      </c>
      <c r="U332" s="246"/>
      <c r="V332" s="246"/>
      <c r="W332" s="246"/>
      <c r="X332" s="246"/>
      <c r="Y332" s="246"/>
      <c r="Z332" s="246"/>
      <c r="AA332" s="246"/>
      <c r="AB332" s="246"/>
      <c r="AC332" s="246"/>
      <c r="AD332" s="246"/>
      <c r="AE332" s="246"/>
      <c r="AR332" s="92" t="s">
        <v>272</v>
      </c>
      <c r="AT332" s="92" t="s">
        <v>129</v>
      </c>
      <c r="AU332" s="92" t="s">
        <v>87</v>
      </c>
      <c r="AY332" s="3" t="s">
        <v>126</v>
      </c>
      <c r="BE332" s="93">
        <f>IF(N332="základní",J332,0)</f>
        <v>0</v>
      </c>
      <c r="BF332" s="93">
        <f>IF(N332="snížená",J332,0)</f>
        <v>0</v>
      </c>
      <c r="BG332" s="93">
        <f>IF(N332="zákl. přenesená",J332,0)</f>
        <v>0</v>
      </c>
      <c r="BH332" s="93">
        <f>IF(N332="sníž. přenesená",J332,0)</f>
        <v>0</v>
      </c>
      <c r="BI332" s="93">
        <f>IF(N332="nulová",J332,0)</f>
        <v>0</v>
      </c>
      <c r="BJ332" s="3" t="s">
        <v>85</v>
      </c>
      <c r="BK332" s="93">
        <f>ROUND(I332*H332,2)</f>
        <v>0</v>
      </c>
      <c r="BL332" s="3" t="s">
        <v>272</v>
      </c>
      <c r="BM332" s="92" t="s">
        <v>547</v>
      </c>
    </row>
    <row r="333" spans="1:65" s="106" customFormat="1">
      <c r="B333" s="107"/>
      <c r="D333" s="94" t="s">
        <v>204</v>
      </c>
      <c r="E333" s="108" t="s">
        <v>1</v>
      </c>
      <c r="F333" s="109" t="s">
        <v>548</v>
      </c>
      <c r="H333" s="110">
        <v>41</v>
      </c>
      <c r="L333" s="107"/>
      <c r="M333" s="111"/>
      <c r="N333" s="112"/>
      <c r="O333" s="112"/>
      <c r="P333" s="112"/>
      <c r="Q333" s="112"/>
      <c r="R333" s="112"/>
      <c r="S333" s="112"/>
      <c r="T333" s="113"/>
      <c r="AT333" s="108" t="s">
        <v>204</v>
      </c>
      <c r="AU333" s="108" t="s">
        <v>87</v>
      </c>
      <c r="AV333" s="106" t="s">
        <v>87</v>
      </c>
      <c r="AW333" s="106" t="s">
        <v>34</v>
      </c>
      <c r="AX333" s="106" t="s">
        <v>77</v>
      </c>
      <c r="AY333" s="108" t="s">
        <v>126</v>
      </c>
    </row>
    <row r="334" spans="1:65" s="114" customFormat="1">
      <c r="B334" s="115"/>
      <c r="D334" s="94" t="s">
        <v>204</v>
      </c>
      <c r="E334" s="116" t="s">
        <v>1</v>
      </c>
      <c r="F334" s="117" t="s">
        <v>206</v>
      </c>
      <c r="H334" s="118">
        <v>41</v>
      </c>
      <c r="L334" s="115"/>
      <c r="M334" s="119"/>
      <c r="N334" s="120"/>
      <c r="O334" s="120"/>
      <c r="P334" s="120"/>
      <c r="Q334" s="120"/>
      <c r="R334" s="120"/>
      <c r="S334" s="120"/>
      <c r="T334" s="121"/>
      <c r="AT334" s="116" t="s">
        <v>204</v>
      </c>
      <c r="AU334" s="116" t="s">
        <v>87</v>
      </c>
      <c r="AV334" s="114" t="s">
        <v>144</v>
      </c>
      <c r="AW334" s="114" t="s">
        <v>34</v>
      </c>
      <c r="AX334" s="114" t="s">
        <v>85</v>
      </c>
      <c r="AY334" s="116" t="s">
        <v>126</v>
      </c>
    </row>
    <row r="335" spans="1:65" s="11" customFormat="1" ht="24.2" customHeight="1">
      <c r="A335" s="246"/>
      <c r="B335" s="9"/>
      <c r="C335" s="133" t="s">
        <v>549</v>
      </c>
      <c r="D335" s="133" t="s">
        <v>438</v>
      </c>
      <c r="E335" s="134" t="s">
        <v>550</v>
      </c>
      <c r="F335" s="135" t="s">
        <v>551</v>
      </c>
      <c r="G335" s="136" t="s">
        <v>552</v>
      </c>
      <c r="H335" s="137">
        <v>161.94999999999999</v>
      </c>
      <c r="I335" s="182">
        <v>0</v>
      </c>
      <c r="J335" s="138">
        <f>ROUND(I335*H335,2)</f>
        <v>0</v>
      </c>
      <c r="K335" s="139"/>
      <c r="L335" s="140"/>
      <c r="M335" s="141" t="s">
        <v>1</v>
      </c>
      <c r="N335" s="142" t="s">
        <v>42</v>
      </c>
      <c r="O335" s="90">
        <v>0</v>
      </c>
      <c r="P335" s="90">
        <f>O335*H335</f>
        <v>0</v>
      </c>
      <c r="Q335" s="90">
        <v>1E-3</v>
      </c>
      <c r="R335" s="90">
        <f>Q335*H335</f>
        <v>0.16194999999999998</v>
      </c>
      <c r="S335" s="90">
        <v>0</v>
      </c>
      <c r="T335" s="91">
        <f>S335*H335</f>
        <v>0</v>
      </c>
      <c r="U335" s="246"/>
      <c r="V335" s="246"/>
      <c r="W335" s="246"/>
      <c r="X335" s="246"/>
      <c r="Y335" s="246"/>
      <c r="Z335" s="246"/>
      <c r="AA335" s="246"/>
      <c r="AB335" s="246"/>
      <c r="AC335" s="246"/>
      <c r="AD335" s="246"/>
      <c r="AE335" s="246"/>
      <c r="AR335" s="92" t="s">
        <v>351</v>
      </c>
      <c r="AT335" s="92" t="s">
        <v>438</v>
      </c>
      <c r="AU335" s="92" t="s">
        <v>87</v>
      </c>
      <c r="AY335" s="3" t="s">
        <v>126</v>
      </c>
      <c r="BE335" s="93">
        <f>IF(N335="základní",J335,0)</f>
        <v>0</v>
      </c>
      <c r="BF335" s="93">
        <f>IF(N335="snížená",J335,0)</f>
        <v>0</v>
      </c>
      <c r="BG335" s="93">
        <f>IF(N335="zákl. přenesená",J335,0)</f>
        <v>0</v>
      </c>
      <c r="BH335" s="93">
        <f>IF(N335="sníž. přenesená",J335,0)</f>
        <v>0</v>
      </c>
      <c r="BI335" s="93">
        <f>IF(N335="nulová",J335,0)</f>
        <v>0</v>
      </c>
      <c r="BJ335" s="3" t="s">
        <v>85</v>
      </c>
      <c r="BK335" s="93">
        <f>ROUND(I335*H335,2)</f>
        <v>0</v>
      </c>
      <c r="BL335" s="3" t="s">
        <v>272</v>
      </c>
      <c r="BM335" s="92" t="s">
        <v>553</v>
      </c>
    </row>
    <row r="336" spans="1:65" s="106" customFormat="1">
      <c r="B336" s="107"/>
      <c r="D336" s="94" t="s">
        <v>204</v>
      </c>
      <c r="F336" s="109" t="s">
        <v>554</v>
      </c>
      <c r="H336" s="110">
        <v>161.94999999999999</v>
      </c>
      <c r="L336" s="107"/>
      <c r="M336" s="111"/>
      <c r="N336" s="112"/>
      <c r="O336" s="112"/>
      <c r="P336" s="112"/>
      <c r="Q336" s="112"/>
      <c r="R336" s="112"/>
      <c r="S336" s="112"/>
      <c r="T336" s="113"/>
      <c r="AT336" s="108" t="s">
        <v>204</v>
      </c>
      <c r="AU336" s="108" t="s">
        <v>87</v>
      </c>
      <c r="AV336" s="106" t="s">
        <v>87</v>
      </c>
      <c r="AW336" s="106" t="s">
        <v>3</v>
      </c>
      <c r="AX336" s="106" t="s">
        <v>85</v>
      </c>
      <c r="AY336" s="108" t="s">
        <v>126</v>
      </c>
    </row>
    <row r="337" spans="1:65" s="11" customFormat="1" ht="33" customHeight="1">
      <c r="A337" s="246"/>
      <c r="B337" s="9"/>
      <c r="C337" s="81" t="s">
        <v>555</v>
      </c>
      <c r="D337" s="81" t="s">
        <v>129</v>
      </c>
      <c r="E337" s="82" t="s">
        <v>556</v>
      </c>
      <c r="F337" s="83" t="s">
        <v>557</v>
      </c>
      <c r="G337" s="84" t="s">
        <v>233</v>
      </c>
      <c r="H337" s="85">
        <v>0.498</v>
      </c>
      <c r="I337" s="1">
        <v>0</v>
      </c>
      <c r="J337" s="86">
        <f>ROUND(I337*H337,2)</f>
        <v>0</v>
      </c>
      <c r="K337" s="87"/>
      <c r="L337" s="9"/>
      <c r="M337" s="88" t="s">
        <v>1</v>
      </c>
      <c r="N337" s="89" t="s">
        <v>42</v>
      </c>
      <c r="O337" s="90">
        <v>6.1689999999999996</v>
      </c>
      <c r="P337" s="90">
        <f>O337*H337</f>
        <v>3.0721619999999996</v>
      </c>
      <c r="Q337" s="90">
        <v>0</v>
      </c>
      <c r="R337" s="90">
        <f>Q337*H337</f>
        <v>0</v>
      </c>
      <c r="S337" s="90">
        <v>0</v>
      </c>
      <c r="T337" s="91">
        <f>S337*H337</f>
        <v>0</v>
      </c>
      <c r="U337" s="246"/>
      <c r="V337" s="246"/>
      <c r="W337" s="246"/>
      <c r="X337" s="246"/>
      <c r="Y337" s="246"/>
      <c r="Z337" s="246"/>
      <c r="AA337" s="246"/>
      <c r="AB337" s="246"/>
      <c r="AC337" s="246"/>
      <c r="AD337" s="246"/>
      <c r="AE337" s="246"/>
      <c r="AR337" s="92" t="s">
        <v>144</v>
      </c>
      <c r="AT337" s="92" t="s">
        <v>129</v>
      </c>
      <c r="AU337" s="92" t="s">
        <v>87</v>
      </c>
      <c r="AY337" s="3" t="s">
        <v>126</v>
      </c>
      <c r="BE337" s="93">
        <f>IF(N337="základní",J337,0)</f>
        <v>0</v>
      </c>
      <c r="BF337" s="93">
        <f>IF(N337="snížená",J337,0)</f>
        <v>0</v>
      </c>
      <c r="BG337" s="93">
        <f>IF(N337="zákl. přenesená",J337,0)</f>
        <v>0</v>
      </c>
      <c r="BH337" s="93">
        <f>IF(N337="sníž. přenesená",J337,0)</f>
        <v>0</v>
      </c>
      <c r="BI337" s="93">
        <f>IF(N337="nulová",J337,0)</f>
        <v>0</v>
      </c>
      <c r="BJ337" s="3" t="s">
        <v>85</v>
      </c>
      <c r="BK337" s="93">
        <f>ROUND(I337*H337,2)</f>
        <v>0</v>
      </c>
      <c r="BL337" s="3" t="s">
        <v>144</v>
      </c>
      <c r="BM337" s="92" t="s">
        <v>558</v>
      </c>
    </row>
    <row r="338" spans="1:65" s="72" customFormat="1" ht="22.9" customHeight="1">
      <c r="B338" s="73"/>
      <c r="D338" s="74" t="s">
        <v>76</v>
      </c>
      <c r="E338" s="148" t="s">
        <v>559</v>
      </c>
      <c r="F338" s="148" t="s">
        <v>560</v>
      </c>
      <c r="G338" s="149"/>
      <c r="H338" s="149"/>
      <c r="I338" s="149"/>
      <c r="J338" s="150">
        <f>BK338</f>
        <v>0</v>
      </c>
      <c r="L338" s="73"/>
      <c r="M338" s="75"/>
      <c r="N338" s="76"/>
      <c r="O338" s="76"/>
      <c r="P338" s="77">
        <f>SUM(P339:P344)</f>
        <v>5.6435460000000006</v>
      </c>
      <c r="Q338" s="76"/>
      <c r="R338" s="77">
        <f>SUM(R339:R344)</f>
        <v>7.2576000000000002E-2</v>
      </c>
      <c r="S338" s="76"/>
      <c r="T338" s="78">
        <f>SUM(T339:T344)</f>
        <v>0</v>
      </c>
      <c r="AR338" s="74" t="s">
        <v>87</v>
      </c>
      <c r="AT338" s="79" t="s">
        <v>76</v>
      </c>
      <c r="AU338" s="79" t="s">
        <v>85</v>
      </c>
      <c r="AY338" s="74" t="s">
        <v>126</v>
      </c>
      <c r="BK338" s="80">
        <f>SUM(BK339:BK344)</f>
        <v>0</v>
      </c>
    </row>
    <row r="339" spans="1:65" s="11" customFormat="1" ht="24.2" customHeight="1">
      <c r="A339" s="246"/>
      <c r="B339" s="9"/>
      <c r="C339" s="81" t="s">
        <v>561</v>
      </c>
      <c r="D339" s="81" t="s">
        <v>129</v>
      </c>
      <c r="E339" s="82" t="s">
        <v>562</v>
      </c>
      <c r="F339" s="83" t="s">
        <v>563</v>
      </c>
      <c r="G339" s="84" t="s">
        <v>248</v>
      </c>
      <c r="H339" s="85">
        <v>46.08</v>
      </c>
      <c r="I339" s="1">
        <v>0</v>
      </c>
      <c r="J339" s="86">
        <f>ROUND(I339*H339,2)</f>
        <v>0</v>
      </c>
      <c r="K339" s="87"/>
      <c r="L339" s="9"/>
      <c r="M339" s="88" t="s">
        <v>1</v>
      </c>
      <c r="N339" s="89" t="s">
        <v>42</v>
      </c>
      <c r="O339" s="90">
        <v>0.111</v>
      </c>
      <c r="P339" s="90">
        <f>O339*H339</f>
        <v>5.1148800000000003</v>
      </c>
      <c r="Q339" s="90">
        <v>0</v>
      </c>
      <c r="R339" s="90">
        <f>Q339*H339</f>
        <v>0</v>
      </c>
      <c r="S339" s="90">
        <v>0</v>
      </c>
      <c r="T339" s="91">
        <f>S339*H339</f>
        <v>0</v>
      </c>
      <c r="U339" s="246"/>
      <c r="V339" s="246"/>
      <c r="W339" s="246"/>
      <c r="X339" s="246"/>
      <c r="Y339" s="246"/>
      <c r="Z339" s="246"/>
      <c r="AA339" s="246"/>
      <c r="AB339" s="246"/>
      <c r="AC339" s="246"/>
      <c r="AD339" s="246"/>
      <c r="AE339" s="246"/>
      <c r="AR339" s="92" t="s">
        <v>272</v>
      </c>
      <c r="AT339" s="92" t="s">
        <v>129</v>
      </c>
      <c r="AU339" s="92" t="s">
        <v>87</v>
      </c>
      <c r="AY339" s="3" t="s">
        <v>126</v>
      </c>
      <c r="BE339" s="93">
        <f>IF(N339="základní",J339,0)</f>
        <v>0</v>
      </c>
      <c r="BF339" s="93">
        <f>IF(N339="snížená",J339,0)</f>
        <v>0</v>
      </c>
      <c r="BG339" s="93">
        <f>IF(N339="zákl. přenesená",J339,0)</f>
        <v>0</v>
      </c>
      <c r="BH339" s="93">
        <f>IF(N339="sníž. přenesená",J339,0)</f>
        <v>0</v>
      </c>
      <c r="BI339" s="93">
        <f>IF(N339="nulová",J339,0)</f>
        <v>0</v>
      </c>
      <c r="BJ339" s="3" t="s">
        <v>85</v>
      </c>
      <c r="BK339" s="93">
        <f>ROUND(I339*H339,2)</f>
        <v>0</v>
      </c>
      <c r="BL339" s="3" t="s">
        <v>272</v>
      </c>
      <c r="BM339" s="92" t="s">
        <v>564</v>
      </c>
    </row>
    <row r="340" spans="1:65" s="106" customFormat="1">
      <c r="B340" s="107"/>
      <c r="D340" s="94" t="s">
        <v>204</v>
      </c>
      <c r="E340" s="108" t="s">
        <v>1</v>
      </c>
      <c r="F340" s="109" t="s">
        <v>344</v>
      </c>
      <c r="H340" s="110">
        <v>46.08</v>
      </c>
      <c r="L340" s="107"/>
      <c r="M340" s="111"/>
      <c r="N340" s="112"/>
      <c r="O340" s="112"/>
      <c r="P340" s="112"/>
      <c r="Q340" s="112"/>
      <c r="R340" s="112"/>
      <c r="S340" s="112"/>
      <c r="T340" s="113"/>
      <c r="AT340" s="108" t="s">
        <v>204</v>
      </c>
      <c r="AU340" s="108" t="s">
        <v>87</v>
      </c>
      <c r="AV340" s="106" t="s">
        <v>87</v>
      </c>
      <c r="AW340" s="106" t="s">
        <v>34</v>
      </c>
      <c r="AX340" s="106" t="s">
        <v>77</v>
      </c>
      <c r="AY340" s="108" t="s">
        <v>126</v>
      </c>
    </row>
    <row r="341" spans="1:65" s="114" customFormat="1">
      <c r="B341" s="115"/>
      <c r="D341" s="94" t="s">
        <v>204</v>
      </c>
      <c r="E341" s="116" t="s">
        <v>1</v>
      </c>
      <c r="F341" s="117" t="s">
        <v>206</v>
      </c>
      <c r="H341" s="118">
        <v>46.08</v>
      </c>
      <c r="L341" s="115"/>
      <c r="M341" s="119"/>
      <c r="N341" s="120"/>
      <c r="O341" s="120"/>
      <c r="P341" s="120"/>
      <c r="Q341" s="120"/>
      <c r="R341" s="120"/>
      <c r="S341" s="120"/>
      <c r="T341" s="121"/>
      <c r="AT341" s="116" t="s">
        <v>204</v>
      </c>
      <c r="AU341" s="116" t="s">
        <v>87</v>
      </c>
      <c r="AV341" s="114" t="s">
        <v>144</v>
      </c>
      <c r="AW341" s="114" t="s">
        <v>34</v>
      </c>
      <c r="AX341" s="114" t="s">
        <v>85</v>
      </c>
      <c r="AY341" s="116" t="s">
        <v>126</v>
      </c>
    </row>
    <row r="342" spans="1:65" s="11" customFormat="1" ht="24.2" customHeight="1">
      <c r="A342" s="246"/>
      <c r="B342" s="9"/>
      <c r="C342" s="133" t="s">
        <v>565</v>
      </c>
      <c r="D342" s="133" t="s">
        <v>438</v>
      </c>
      <c r="E342" s="134" t="s">
        <v>566</v>
      </c>
      <c r="F342" s="135" t="s">
        <v>567</v>
      </c>
      <c r="G342" s="136" t="s">
        <v>248</v>
      </c>
      <c r="H342" s="137">
        <v>48.384</v>
      </c>
      <c r="I342" s="182">
        <v>0</v>
      </c>
      <c r="J342" s="138">
        <f>ROUND(I342*H342,2)</f>
        <v>0</v>
      </c>
      <c r="K342" s="139"/>
      <c r="L342" s="140"/>
      <c r="M342" s="141" t="s">
        <v>1</v>
      </c>
      <c r="N342" s="142" t="s">
        <v>42</v>
      </c>
      <c r="O342" s="90">
        <v>0</v>
      </c>
      <c r="P342" s="90">
        <f>O342*H342</f>
        <v>0</v>
      </c>
      <c r="Q342" s="90">
        <v>1.5E-3</v>
      </c>
      <c r="R342" s="90">
        <f>Q342*H342</f>
        <v>7.2576000000000002E-2</v>
      </c>
      <c r="S342" s="90">
        <v>0</v>
      </c>
      <c r="T342" s="91">
        <f>S342*H342</f>
        <v>0</v>
      </c>
      <c r="U342" s="246"/>
      <c r="V342" s="246"/>
      <c r="W342" s="246"/>
      <c r="X342" s="246"/>
      <c r="Y342" s="246"/>
      <c r="Z342" s="246"/>
      <c r="AA342" s="246"/>
      <c r="AB342" s="246"/>
      <c r="AC342" s="246"/>
      <c r="AD342" s="246"/>
      <c r="AE342" s="246"/>
      <c r="AR342" s="92" t="s">
        <v>351</v>
      </c>
      <c r="AT342" s="92" t="s">
        <v>438</v>
      </c>
      <c r="AU342" s="92" t="s">
        <v>87</v>
      </c>
      <c r="AY342" s="3" t="s">
        <v>126</v>
      </c>
      <c r="BE342" s="93">
        <f>IF(N342="základní",J342,0)</f>
        <v>0</v>
      </c>
      <c r="BF342" s="93">
        <f>IF(N342="snížená",J342,0)</f>
        <v>0</v>
      </c>
      <c r="BG342" s="93">
        <f>IF(N342="zákl. přenesená",J342,0)</f>
        <v>0</v>
      </c>
      <c r="BH342" s="93">
        <f>IF(N342="sníž. přenesená",J342,0)</f>
        <v>0</v>
      </c>
      <c r="BI342" s="93">
        <f>IF(N342="nulová",J342,0)</f>
        <v>0</v>
      </c>
      <c r="BJ342" s="3" t="s">
        <v>85</v>
      </c>
      <c r="BK342" s="93">
        <f>ROUND(I342*H342,2)</f>
        <v>0</v>
      </c>
      <c r="BL342" s="3" t="s">
        <v>272</v>
      </c>
      <c r="BM342" s="92" t="s">
        <v>568</v>
      </c>
    </row>
    <row r="343" spans="1:65" s="106" customFormat="1">
      <c r="B343" s="107"/>
      <c r="D343" s="94" t="s">
        <v>204</v>
      </c>
      <c r="F343" s="109" t="s">
        <v>569</v>
      </c>
      <c r="H343" s="110">
        <v>48.384</v>
      </c>
      <c r="L343" s="107"/>
      <c r="M343" s="111"/>
      <c r="N343" s="112"/>
      <c r="O343" s="112"/>
      <c r="P343" s="112"/>
      <c r="Q343" s="112"/>
      <c r="R343" s="112"/>
      <c r="S343" s="112"/>
      <c r="T343" s="113"/>
      <c r="AT343" s="108" t="s">
        <v>204</v>
      </c>
      <c r="AU343" s="108" t="s">
        <v>87</v>
      </c>
      <c r="AV343" s="106" t="s">
        <v>87</v>
      </c>
      <c r="AW343" s="106" t="s">
        <v>3</v>
      </c>
      <c r="AX343" s="106" t="s">
        <v>85</v>
      </c>
      <c r="AY343" s="108" t="s">
        <v>126</v>
      </c>
    </row>
    <row r="344" spans="1:65" s="11" customFormat="1" ht="24.2" customHeight="1">
      <c r="A344" s="246"/>
      <c r="B344" s="9"/>
      <c r="C344" s="81" t="s">
        <v>570</v>
      </c>
      <c r="D344" s="81" t="s">
        <v>129</v>
      </c>
      <c r="E344" s="82" t="s">
        <v>571</v>
      </c>
      <c r="F344" s="83" t="s">
        <v>572</v>
      </c>
      <c r="G344" s="84" t="s">
        <v>233</v>
      </c>
      <c r="H344" s="85">
        <v>7.2999999999999995E-2</v>
      </c>
      <c r="I344" s="1">
        <v>0</v>
      </c>
      <c r="J344" s="86">
        <f>ROUND(I344*H344,2)</f>
        <v>0</v>
      </c>
      <c r="K344" s="87"/>
      <c r="L344" s="9"/>
      <c r="M344" s="88" t="s">
        <v>1</v>
      </c>
      <c r="N344" s="89" t="s">
        <v>42</v>
      </c>
      <c r="O344" s="90">
        <v>7.242</v>
      </c>
      <c r="P344" s="90">
        <f>O344*H344</f>
        <v>0.52866599999999997</v>
      </c>
      <c r="Q344" s="90">
        <v>0</v>
      </c>
      <c r="R344" s="90">
        <f>Q344*H344</f>
        <v>0</v>
      </c>
      <c r="S344" s="90">
        <v>0</v>
      </c>
      <c r="T344" s="91">
        <f>S344*H344</f>
        <v>0</v>
      </c>
      <c r="U344" s="246"/>
      <c r="V344" s="246"/>
      <c r="W344" s="246"/>
      <c r="X344" s="246"/>
      <c r="Y344" s="246"/>
      <c r="Z344" s="246"/>
      <c r="AA344" s="246"/>
      <c r="AB344" s="246"/>
      <c r="AC344" s="246"/>
      <c r="AD344" s="246"/>
      <c r="AE344" s="246"/>
      <c r="AR344" s="92" t="s">
        <v>272</v>
      </c>
      <c r="AT344" s="92" t="s">
        <v>129</v>
      </c>
      <c r="AU344" s="92" t="s">
        <v>87</v>
      </c>
      <c r="AY344" s="3" t="s">
        <v>126</v>
      </c>
      <c r="BE344" s="93">
        <f>IF(N344="základní",J344,0)</f>
        <v>0</v>
      </c>
      <c r="BF344" s="93">
        <f>IF(N344="snížená",J344,0)</f>
        <v>0</v>
      </c>
      <c r="BG344" s="93">
        <f>IF(N344="zákl. přenesená",J344,0)</f>
        <v>0</v>
      </c>
      <c r="BH344" s="93">
        <f>IF(N344="sníž. přenesená",J344,0)</f>
        <v>0</v>
      </c>
      <c r="BI344" s="93">
        <f>IF(N344="nulová",J344,0)</f>
        <v>0</v>
      </c>
      <c r="BJ344" s="3" t="s">
        <v>85</v>
      </c>
      <c r="BK344" s="93">
        <f>ROUND(I344*H344,2)</f>
        <v>0</v>
      </c>
      <c r="BL344" s="3" t="s">
        <v>272</v>
      </c>
      <c r="BM344" s="92" t="s">
        <v>573</v>
      </c>
    </row>
    <row r="345" spans="1:65" s="72" customFormat="1" ht="22.9" customHeight="1">
      <c r="B345" s="73"/>
      <c r="D345" s="74" t="s">
        <v>76</v>
      </c>
      <c r="E345" s="148" t="s">
        <v>574</v>
      </c>
      <c r="F345" s="148" t="s">
        <v>575</v>
      </c>
      <c r="G345" s="149"/>
      <c r="H345" s="149"/>
      <c r="I345" s="149"/>
      <c r="J345" s="150">
        <f>BK345</f>
        <v>0</v>
      </c>
      <c r="L345" s="73"/>
      <c r="M345" s="75"/>
      <c r="N345" s="76"/>
      <c r="O345" s="76"/>
      <c r="P345" s="77">
        <f>SUM(P346:P368)</f>
        <v>2.6240000000000001</v>
      </c>
      <c r="Q345" s="76"/>
      <c r="R345" s="77">
        <f>SUM(R346:R368)</f>
        <v>0</v>
      </c>
      <c r="S345" s="76"/>
      <c r="T345" s="78">
        <f>SUM(T346:T368)</f>
        <v>1.8176000000000001</v>
      </c>
      <c r="AR345" s="74" t="s">
        <v>87</v>
      </c>
      <c r="AT345" s="79" t="s">
        <v>76</v>
      </c>
      <c r="AU345" s="79" t="s">
        <v>85</v>
      </c>
      <c r="AY345" s="74" t="s">
        <v>126</v>
      </c>
      <c r="BK345" s="80">
        <f>SUM(BK346:BK368)</f>
        <v>0</v>
      </c>
    </row>
    <row r="346" spans="1:65" s="11" customFormat="1" ht="21.75" customHeight="1">
      <c r="A346" s="246"/>
      <c r="B346" s="9"/>
      <c r="C346" s="81" t="s">
        <v>576</v>
      </c>
      <c r="D346" s="81" t="s">
        <v>129</v>
      </c>
      <c r="E346" s="82" t="s">
        <v>577</v>
      </c>
      <c r="F346" s="83" t="s">
        <v>578</v>
      </c>
      <c r="G346" s="84" t="s">
        <v>579</v>
      </c>
      <c r="H346" s="85">
        <v>8</v>
      </c>
      <c r="I346" s="1">
        <v>0</v>
      </c>
      <c r="J346" s="86">
        <f>ROUND(I346*H346,2)</f>
        <v>0</v>
      </c>
      <c r="K346" s="87"/>
      <c r="L346" s="9"/>
      <c r="M346" s="88" t="s">
        <v>1</v>
      </c>
      <c r="N346" s="89" t="s">
        <v>42</v>
      </c>
      <c r="O346" s="90">
        <v>8.2000000000000003E-2</v>
      </c>
      <c r="P346" s="90">
        <f>O346*H346</f>
        <v>0.65600000000000003</v>
      </c>
      <c r="Q346" s="90">
        <v>0</v>
      </c>
      <c r="R346" s="90">
        <f>Q346*H346</f>
        <v>0</v>
      </c>
      <c r="S346" s="90">
        <v>5.6800000000000003E-2</v>
      </c>
      <c r="T346" s="91">
        <f>S346*H346</f>
        <v>0.45440000000000003</v>
      </c>
      <c r="U346" s="246"/>
      <c r="V346" s="246"/>
      <c r="W346" s="246"/>
      <c r="X346" s="246"/>
      <c r="Y346" s="246"/>
      <c r="Z346" s="246"/>
      <c r="AA346" s="246"/>
      <c r="AB346" s="246"/>
      <c r="AC346" s="246"/>
      <c r="AD346" s="246"/>
      <c r="AE346" s="246"/>
      <c r="AR346" s="92" t="s">
        <v>272</v>
      </c>
      <c r="AT346" s="92" t="s">
        <v>129</v>
      </c>
      <c r="AU346" s="92" t="s">
        <v>87</v>
      </c>
      <c r="AY346" s="3" t="s">
        <v>126</v>
      </c>
      <c r="BE346" s="93">
        <f>IF(N346="základní",J346,0)</f>
        <v>0</v>
      </c>
      <c r="BF346" s="93">
        <f>IF(N346="snížená",J346,0)</f>
        <v>0</v>
      </c>
      <c r="BG346" s="93">
        <f>IF(N346="zákl. přenesená",J346,0)</f>
        <v>0</v>
      </c>
      <c r="BH346" s="93">
        <f>IF(N346="sníž. přenesená",J346,0)</f>
        <v>0</v>
      </c>
      <c r="BI346" s="93">
        <f>IF(N346="nulová",J346,0)</f>
        <v>0</v>
      </c>
      <c r="BJ346" s="3" t="s">
        <v>85</v>
      </c>
      <c r="BK346" s="93">
        <f>ROUND(I346*H346,2)</f>
        <v>0</v>
      </c>
      <c r="BL346" s="3" t="s">
        <v>272</v>
      </c>
      <c r="BM346" s="92" t="s">
        <v>580</v>
      </c>
    </row>
    <row r="347" spans="1:65" s="126" customFormat="1">
      <c r="B347" s="127"/>
      <c r="D347" s="94" t="s">
        <v>204</v>
      </c>
      <c r="E347" s="128" t="s">
        <v>1</v>
      </c>
      <c r="F347" s="129" t="s">
        <v>581</v>
      </c>
      <c r="H347" s="128" t="s">
        <v>1</v>
      </c>
      <c r="L347" s="127"/>
      <c r="M347" s="130"/>
      <c r="N347" s="131"/>
      <c r="O347" s="131"/>
      <c r="P347" s="131"/>
      <c r="Q347" s="131"/>
      <c r="R347" s="131"/>
      <c r="S347" s="131"/>
      <c r="T347" s="132"/>
      <c r="AT347" s="128" t="s">
        <v>204</v>
      </c>
      <c r="AU347" s="128" t="s">
        <v>87</v>
      </c>
      <c r="AV347" s="126" t="s">
        <v>85</v>
      </c>
      <c r="AW347" s="126" t="s">
        <v>34</v>
      </c>
      <c r="AX347" s="126" t="s">
        <v>77</v>
      </c>
      <c r="AY347" s="128" t="s">
        <v>126</v>
      </c>
    </row>
    <row r="348" spans="1:65" s="106" customFormat="1">
      <c r="B348" s="107"/>
      <c r="D348" s="94" t="s">
        <v>204</v>
      </c>
      <c r="E348" s="108" t="s">
        <v>1</v>
      </c>
      <c r="F348" s="109" t="s">
        <v>164</v>
      </c>
      <c r="H348" s="110">
        <v>8</v>
      </c>
      <c r="L348" s="107"/>
      <c r="M348" s="111"/>
      <c r="N348" s="112"/>
      <c r="O348" s="112"/>
      <c r="P348" s="112"/>
      <c r="Q348" s="112"/>
      <c r="R348" s="112"/>
      <c r="S348" s="112"/>
      <c r="T348" s="113"/>
      <c r="AT348" s="108" t="s">
        <v>204</v>
      </c>
      <c r="AU348" s="108" t="s">
        <v>87</v>
      </c>
      <c r="AV348" s="106" t="s">
        <v>87</v>
      </c>
      <c r="AW348" s="106" t="s">
        <v>34</v>
      </c>
      <c r="AX348" s="106" t="s">
        <v>77</v>
      </c>
      <c r="AY348" s="108" t="s">
        <v>126</v>
      </c>
    </row>
    <row r="349" spans="1:65" s="114" customFormat="1">
      <c r="B349" s="115"/>
      <c r="D349" s="94" t="s">
        <v>204</v>
      </c>
      <c r="E349" s="116" t="s">
        <v>1</v>
      </c>
      <c r="F349" s="117" t="s">
        <v>206</v>
      </c>
      <c r="H349" s="118">
        <v>8</v>
      </c>
      <c r="L349" s="115"/>
      <c r="M349" s="119"/>
      <c r="N349" s="120"/>
      <c r="O349" s="120"/>
      <c r="P349" s="120"/>
      <c r="Q349" s="120"/>
      <c r="R349" s="120"/>
      <c r="S349" s="120"/>
      <c r="T349" s="121"/>
      <c r="AT349" s="116" t="s">
        <v>204</v>
      </c>
      <c r="AU349" s="116" t="s">
        <v>87</v>
      </c>
      <c r="AV349" s="114" t="s">
        <v>144</v>
      </c>
      <c r="AW349" s="114" t="s">
        <v>34</v>
      </c>
      <c r="AX349" s="114" t="s">
        <v>85</v>
      </c>
      <c r="AY349" s="116" t="s">
        <v>126</v>
      </c>
    </row>
    <row r="350" spans="1:65" s="11" customFormat="1" ht="16.5" customHeight="1">
      <c r="A350" s="246"/>
      <c r="B350" s="9"/>
      <c r="C350" s="81" t="s">
        <v>582</v>
      </c>
      <c r="D350" s="81" t="s">
        <v>129</v>
      </c>
      <c r="E350" s="82" t="s">
        <v>583</v>
      </c>
      <c r="F350" s="83" t="s">
        <v>584</v>
      </c>
      <c r="G350" s="84" t="s">
        <v>579</v>
      </c>
      <c r="H350" s="85">
        <v>8</v>
      </c>
      <c r="I350" s="1">
        <v>0</v>
      </c>
      <c r="J350" s="86">
        <f>ROUND(I350*H350,2)</f>
        <v>0</v>
      </c>
      <c r="K350" s="87"/>
      <c r="L350" s="9"/>
      <c r="M350" s="88" t="s">
        <v>1</v>
      </c>
      <c r="N350" s="89" t="s">
        <v>42</v>
      </c>
      <c r="O350" s="90">
        <v>8.2000000000000003E-2</v>
      </c>
      <c r="P350" s="90">
        <f>O350*H350</f>
        <v>0.65600000000000003</v>
      </c>
      <c r="Q350" s="90">
        <v>0</v>
      </c>
      <c r="R350" s="90">
        <f>Q350*H350</f>
        <v>0</v>
      </c>
      <c r="S350" s="90">
        <v>5.6800000000000003E-2</v>
      </c>
      <c r="T350" s="91">
        <f>S350*H350</f>
        <v>0.45440000000000003</v>
      </c>
      <c r="U350" s="246"/>
      <c r="V350" s="246"/>
      <c r="W350" s="246"/>
      <c r="X350" s="246"/>
      <c r="Y350" s="246"/>
      <c r="Z350" s="246"/>
      <c r="AA350" s="246"/>
      <c r="AB350" s="246"/>
      <c r="AC350" s="246"/>
      <c r="AD350" s="246"/>
      <c r="AE350" s="246"/>
      <c r="AR350" s="92" t="s">
        <v>272</v>
      </c>
      <c r="AT350" s="92" t="s">
        <v>129</v>
      </c>
      <c r="AU350" s="92" t="s">
        <v>87</v>
      </c>
      <c r="AY350" s="3" t="s">
        <v>126</v>
      </c>
      <c r="BE350" s="93">
        <f>IF(N350="základní",J350,0)</f>
        <v>0</v>
      </c>
      <c r="BF350" s="93">
        <f>IF(N350="snížená",J350,0)</f>
        <v>0</v>
      </c>
      <c r="BG350" s="93">
        <f>IF(N350="zákl. přenesená",J350,0)</f>
        <v>0</v>
      </c>
      <c r="BH350" s="93">
        <f>IF(N350="sníž. přenesená",J350,0)</f>
        <v>0</v>
      </c>
      <c r="BI350" s="93">
        <f>IF(N350="nulová",J350,0)</f>
        <v>0</v>
      </c>
      <c r="BJ350" s="3" t="s">
        <v>85</v>
      </c>
      <c r="BK350" s="93">
        <f>ROUND(I350*H350,2)</f>
        <v>0</v>
      </c>
      <c r="BL350" s="3" t="s">
        <v>272</v>
      </c>
      <c r="BM350" s="92" t="s">
        <v>585</v>
      </c>
    </row>
    <row r="351" spans="1:65" s="126" customFormat="1">
      <c r="B351" s="127"/>
      <c r="D351" s="94" t="s">
        <v>204</v>
      </c>
      <c r="E351" s="128" t="s">
        <v>1</v>
      </c>
      <c r="F351" s="129" t="s">
        <v>586</v>
      </c>
      <c r="H351" s="128" t="s">
        <v>1</v>
      </c>
      <c r="L351" s="127"/>
      <c r="M351" s="130"/>
      <c r="N351" s="131"/>
      <c r="O351" s="131"/>
      <c r="P351" s="131"/>
      <c r="Q351" s="131"/>
      <c r="R351" s="131"/>
      <c r="S351" s="131"/>
      <c r="T351" s="132"/>
      <c r="AT351" s="128" t="s">
        <v>204</v>
      </c>
      <c r="AU351" s="128" t="s">
        <v>87</v>
      </c>
      <c r="AV351" s="126" t="s">
        <v>85</v>
      </c>
      <c r="AW351" s="126" t="s">
        <v>34</v>
      </c>
      <c r="AX351" s="126" t="s">
        <v>77</v>
      </c>
      <c r="AY351" s="128" t="s">
        <v>126</v>
      </c>
    </row>
    <row r="352" spans="1:65" s="106" customFormat="1">
      <c r="B352" s="107"/>
      <c r="D352" s="94" t="s">
        <v>204</v>
      </c>
      <c r="E352" s="108" t="s">
        <v>1</v>
      </c>
      <c r="F352" s="109" t="s">
        <v>164</v>
      </c>
      <c r="H352" s="110">
        <v>8</v>
      </c>
      <c r="L352" s="107"/>
      <c r="M352" s="111"/>
      <c r="N352" s="112"/>
      <c r="O352" s="112"/>
      <c r="P352" s="112"/>
      <c r="Q352" s="112"/>
      <c r="R352" s="112"/>
      <c r="S352" s="112"/>
      <c r="T352" s="113"/>
      <c r="AT352" s="108" t="s">
        <v>204</v>
      </c>
      <c r="AU352" s="108" t="s">
        <v>87</v>
      </c>
      <c r="AV352" s="106" t="s">
        <v>87</v>
      </c>
      <c r="AW352" s="106" t="s">
        <v>34</v>
      </c>
      <c r="AX352" s="106" t="s">
        <v>77</v>
      </c>
      <c r="AY352" s="108" t="s">
        <v>126</v>
      </c>
    </row>
    <row r="353" spans="1:65" s="114" customFormat="1">
      <c r="B353" s="115"/>
      <c r="D353" s="94" t="s">
        <v>204</v>
      </c>
      <c r="E353" s="116" t="s">
        <v>1</v>
      </c>
      <c r="F353" s="117" t="s">
        <v>206</v>
      </c>
      <c r="H353" s="118">
        <v>8</v>
      </c>
      <c r="L353" s="115"/>
      <c r="M353" s="119"/>
      <c r="N353" s="120"/>
      <c r="O353" s="120"/>
      <c r="P353" s="120"/>
      <c r="Q353" s="120"/>
      <c r="R353" s="120"/>
      <c r="S353" s="120"/>
      <c r="T353" s="121"/>
      <c r="AT353" s="116" t="s">
        <v>204</v>
      </c>
      <c r="AU353" s="116" t="s">
        <v>87</v>
      </c>
      <c r="AV353" s="114" t="s">
        <v>144</v>
      </c>
      <c r="AW353" s="114" t="s">
        <v>34</v>
      </c>
      <c r="AX353" s="114" t="s">
        <v>85</v>
      </c>
      <c r="AY353" s="116" t="s">
        <v>126</v>
      </c>
    </row>
    <row r="354" spans="1:65" s="11" customFormat="1" ht="24.2" customHeight="1">
      <c r="A354" s="246"/>
      <c r="B354" s="9"/>
      <c r="C354" s="81" t="s">
        <v>587</v>
      </c>
      <c r="D354" s="81" t="s">
        <v>129</v>
      </c>
      <c r="E354" s="82" t="s">
        <v>588</v>
      </c>
      <c r="F354" s="83" t="s">
        <v>589</v>
      </c>
      <c r="G354" s="84" t="s">
        <v>579</v>
      </c>
      <c r="H354" s="85">
        <v>8</v>
      </c>
      <c r="I354" s="1">
        <v>0</v>
      </c>
      <c r="J354" s="86">
        <f>ROUND(I354*H354,2)</f>
        <v>0</v>
      </c>
      <c r="K354" s="87"/>
      <c r="L354" s="9"/>
      <c r="M354" s="88" t="s">
        <v>1</v>
      </c>
      <c r="N354" s="89" t="s">
        <v>42</v>
      </c>
      <c r="O354" s="90">
        <v>8.2000000000000003E-2</v>
      </c>
      <c r="P354" s="90">
        <f>O354*H354</f>
        <v>0.65600000000000003</v>
      </c>
      <c r="Q354" s="90">
        <v>0</v>
      </c>
      <c r="R354" s="90">
        <f>Q354*H354</f>
        <v>0</v>
      </c>
      <c r="S354" s="90">
        <v>5.6800000000000003E-2</v>
      </c>
      <c r="T354" s="91">
        <f>S354*H354</f>
        <v>0.45440000000000003</v>
      </c>
      <c r="U354" s="246"/>
      <c r="V354" s="246"/>
      <c r="W354" s="246"/>
      <c r="X354" s="246"/>
      <c r="Y354" s="246"/>
      <c r="Z354" s="246"/>
      <c r="AA354" s="246"/>
      <c r="AB354" s="246"/>
      <c r="AC354" s="246"/>
      <c r="AD354" s="246"/>
      <c r="AE354" s="246"/>
      <c r="AR354" s="92" t="s">
        <v>272</v>
      </c>
      <c r="AT354" s="92" t="s">
        <v>129</v>
      </c>
      <c r="AU354" s="92" t="s">
        <v>87</v>
      </c>
      <c r="AY354" s="3" t="s">
        <v>126</v>
      </c>
      <c r="BE354" s="93">
        <f>IF(N354="základní",J354,0)</f>
        <v>0</v>
      </c>
      <c r="BF354" s="93">
        <f>IF(N354="snížená",J354,0)</f>
        <v>0</v>
      </c>
      <c r="BG354" s="93">
        <f>IF(N354="zákl. přenesená",J354,0)</f>
        <v>0</v>
      </c>
      <c r="BH354" s="93">
        <f>IF(N354="sníž. přenesená",J354,0)</f>
        <v>0</v>
      </c>
      <c r="BI354" s="93">
        <f>IF(N354="nulová",J354,0)</f>
        <v>0</v>
      </c>
      <c r="BJ354" s="3" t="s">
        <v>85</v>
      </c>
      <c r="BK354" s="93">
        <f>ROUND(I354*H354,2)</f>
        <v>0</v>
      </c>
      <c r="BL354" s="3" t="s">
        <v>272</v>
      </c>
      <c r="BM354" s="92" t="s">
        <v>590</v>
      </c>
    </row>
    <row r="355" spans="1:65" s="11" customFormat="1" ht="36.75" customHeight="1">
      <c r="A355" s="246"/>
      <c r="B355" s="9"/>
      <c r="C355" s="246"/>
      <c r="D355" s="94" t="s">
        <v>138</v>
      </c>
      <c r="E355" s="246"/>
      <c r="F355" s="291" t="s">
        <v>1229</v>
      </c>
      <c r="G355" s="292"/>
      <c r="H355" s="292"/>
      <c r="I355" s="292"/>
      <c r="J355" s="292"/>
      <c r="K355" s="246"/>
      <c r="L355" s="9"/>
      <c r="M355" s="96"/>
      <c r="N355" s="97"/>
      <c r="O355" s="98"/>
      <c r="P355" s="98"/>
      <c r="Q355" s="98"/>
      <c r="R355" s="98"/>
      <c r="S355" s="98"/>
      <c r="T355" s="99"/>
      <c r="U355" s="246"/>
      <c r="V355" s="246"/>
      <c r="W355" s="246"/>
      <c r="X355" s="246"/>
      <c r="Y355" s="246"/>
      <c r="Z355" s="246"/>
      <c r="AA355" s="246"/>
      <c r="AB355" s="246"/>
      <c r="AC355" s="246"/>
      <c r="AD355" s="246"/>
      <c r="AE355" s="246"/>
      <c r="AT355" s="3" t="s">
        <v>138</v>
      </c>
      <c r="AU355" s="3" t="s">
        <v>87</v>
      </c>
    </row>
    <row r="356" spans="1:65" s="126" customFormat="1">
      <c r="B356" s="127"/>
      <c r="D356" s="94" t="s">
        <v>204</v>
      </c>
      <c r="E356" s="128" t="s">
        <v>1</v>
      </c>
      <c r="F356" s="129" t="s">
        <v>591</v>
      </c>
      <c r="H356" s="128" t="s">
        <v>1</v>
      </c>
      <c r="L356" s="127"/>
      <c r="M356" s="130"/>
      <c r="N356" s="131"/>
      <c r="O356" s="131"/>
      <c r="P356" s="131"/>
      <c r="Q356" s="131"/>
      <c r="R356" s="131"/>
      <c r="S356" s="131"/>
      <c r="T356" s="132"/>
      <c r="AT356" s="128" t="s">
        <v>204</v>
      </c>
      <c r="AU356" s="128" t="s">
        <v>87</v>
      </c>
      <c r="AV356" s="126" t="s">
        <v>85</v>
      </c>
      <c r="AW356" s="126" t="s">
        <v>34</v>
      </c>
      <c r="AX356" s="126" t="s">
        <v>77</v>
      </c>
      <c r="AY356" s="128" t="s">
        <v>126</v>
      </c>
    </row>
    <row r="357" spans="1:65" s="106" customFormat="1">
      <c r="B357" s="107"/>
      <c r="D357" s="94" t="s">
        <v>204</v>
      </c>
      <c r="E357" s="108" t="s">
        <v>1</v>
      </c>
      <c r="F357" s="109" t="s">
        <v>164</v>
      </c>
      <c r="H357" s="110">
        <v>8</v>
      </c>
      <c r="L357" s="107"/>
      <c r="M357" s="111"/>
      <c r="N357" s="112"/>
      <c r="O357" s="112"/>
      <c r="P357" s="112"/>
      <c r="Q357" s="112"/>
      <c r="R357" s="112"/>
      <c r="S357" s="112"/>
      <c r="T357" s="113"/>
      <c r="AT357" s="108" t="s">
        <v>204</v>
      </c>
      <c r="AU357" s="108" t="s">
        <v>87</v>
      </c>
      <c r="AV357" s="106" t="s">
        <v>87</v>
      </c>
      <c r="AW357" s="106" t="s">
        <v>34</v>
      </c>
      <c r="AX357" s="106" t="s">
        <v>77</v>
      </c>
      <c r="AY357" s="108" t="s">
        <v>126</v>
      </c>
    </row>
    <row r="358" spans="1:65" s="114" customFormat="1">
      <c r="B358" s="115"/>
      <c r="D358" s="94" t="s">
        <v>204</v>
      </c>
      <c r="E358" s="116" t="s">
        <v>1</v>
      </c>
      <c r="F358" s="117" t="s">
        <v>206</v>
      </c>
      <c r="H358" s="118">
        <v>8</v>
      </c>
      <c r="L358" s="115"/>
      <c r="M358" s="119"/>
      <c r="N358" s="120"/>
      <c r="O358" s="120"/>
      <c r="P358" s="120"/>
      <c r="Q358" s="120"/>
      <c r="R358" s="120"/>
      <c r="S358" s="120"/>
      <c r="T358" s="121"/>
      <c r="AT358" s="116" t="s">
        <v>204</v>
      </c>
      <c r="AU358" s="116" t="s">
        <v>87</v>
      </c>
      <c r="AV358" s="114" t="s">
        <v>144</v>
      </c>
      <c r="AW358" s="114" t="s">
        <v>34</v>
      </c>
      <c r="AX358" s="114" t="s">
        <v>85</v>
      </c>
      <c r="AY358" s="116" t="s">
        <v>126</v>
      </c>
    </row>
    <row r="359" spans="1:65" s="11" customFormat="1" ht="24.2" customHeight="1">
      <c r="A359" s="246"/>
      <c r="B359" s="9"/>
      <c r="C359" s="81" t="s">
        <v>592</v>
      </c>
      <c r="D359" s="81" t="s">
        <v>129</v>
      </c>
      <c r="E359" s="82" t="s">
        <v>593</v>
      </c>
      <c r="F359" s="83" t="s">
        <v>594</v>
      </c>
      <c r="G359" s="84" t="s">
        <v>579</v>
      </c>
      <c r="H359" s="85">
        <v>8</v>
      </c>
      <c r="I359" s="1">
        <v>0</v>
      </c>
      <c r="J359" s="86">
        <f>ROUND(I359*H359,2)</f>
        <v>0</v>
      </c>
      <c r="K359" s="87"/>
      <c r="L359" s="9"/>
      <c r="M359" s="88" t="s">
        <v>1</v>
      </c>
      <c r="N359" s="89" t="s">
        <v>42</v>
      </c>
      <c r="O359" s="90">
        <v>8.2000000000000003E-2</v>
      </c>
      <c r="P359" s="90">
        <f>O359*H359</f>
        <v>0.65600000000000003</v>
      </c>
      <c r="Q359" s="90">
        <v>0</v>
      </c>
      <c r="R359" s="90">
        <f>Q359*H359</f>
        <v>0</v>
      </c>
      <c r="S359" s="90">
        <v>5.6800000000000003E-2</v>
      </c>
      <c r="T359" s="91">
        <f>S359*H359</f>
        <v>0.45440000000000003</v>
      </c>
      <c r="U359" s="246"/>
      <c r="V359" s="246"/>
      <c r="W359" s="246"/>
      <c r="X359" s="246"/>
      <c r="Y359" s="246"/>
      <c r="Z359" s="246"/>
      <c r="AA359" s="246"/>
      <c r="AB359" s="246"/>
      <c r="AC359" s="246"/>
      <c r="AD359" s="246"/>
      <c r="AE359" s="246"/>
      <c r="AR359" s="92" t="s">
        <v>272</v>
      </c>
      <c r="AT359" s="92" t="s">
        <v>129</v>
      </c>
      <c r="AU359" s="92" t="s">
        <v>87</v>
      </c>
      <c r="AY359" s="3" t="s">
        <v>126</v>
      </c>
      <c r="BE359" s="93">
        <f>IF(N359="základní",J359,0)</f>
        <v>0</v>
      </c>
      <c r="BF359" s="93">
        <f>IF(N359="snížená",J359,0)</f>
        <v>0</v>
      </c>
      <c r="BG359" s="93">
        <f>IF(N359="zákl. přenesená",J359,0)</f>
        <v>0</v>
      </c>
      <c r="BH359" s="93">
        <f>IF(N359="sníž. přenesená",J359,0)</f>
        <v>0</v>
      </c>
      <c r="BI359" s="93">
        <f>IF(N359="nulová",J359,0)</f>
        <v>0</v>
      </c>
      <c r="BJ359" s="3" t="s">
        <v>85</v>
      </c>
      <c r="BK359" s="93">
        <f>ROUND(I359*H359,2)</f>
        <v>0</v>
      </c>
      <c r="BL359" s="3" t="s">
        <v>272</v>
      </c>
      <c r="BM359" s="92" t="s">
        <v>595</v>
      </c>
    </row>
    <row r="360" spans="1:65" s="126" customFormat="1">
      <c r="B360" s="127"/>
      <c r="D360" s="94" t="s">
        <v>204</v>
      </c>
      <c r="E360" s="128" t="s">
        <v>1</v>
      </c>
      <c r="F360" s="129" t="s">
        <v>591</v>
      </c>
      <c r="H360" s="128" t="s">
        <v>1</v>
      </c>
      <c r="L360" s="127"/>
      <c r="M360" s="130"/>
      <c r="N360" s="131"/>
      <c r="O360" s="131"/>
      <c r="P360" s="131"/>
      <c r="Q360" s="131"/>
      <c r="R360" s="131"/>
      <c r="S360" s="131"/>
      <c r="T360" s="132"/>
      <c r="AT360" s="128" t="s">
        <v>204</v>
      </c>
      <c r="AU360" s="128" t="s">
        <v>87</v>
      </c>
      <c r="AV360" s="126" t="s">
        <v>85</v>
      </c>
      <c r="AW360" s="126" t="s">
        <v>34</v>
      </c>
      <c r="AX360" s="126" t="s">
        <v>77</v>
      </c>
      <c r="AY360" s="128" t="s">
        <v>126</v>
      </c>
    </row>
    <row r="361" spans="1:65" s="106" customFormat="1">
      <c r="B361" s="107"/>
      <c r="D361" s="94" t="s">
        <v>204</v>
      </c>
      <c r="E361" s="108" t="s">
        <v>1</v>
      </c>
      <c r="F361" s="109" t="s">
        <v>164</v>
      </c>
      <c r="H361" s="110">
        <v>8</v>
      </c>
      <c r="L361" s="107"/>
      <c r="M361" s="111"/>
      <c r="N361" s="112"/>
      <c r="O361" s="112"/>
      <c r="P361" s="112"/>
      <c r="Q361" s="112"/>
      <c r="R361" s="112"/>
      <c r="S361" s="112"/>
      <c r="T361" s="113"/>
      <c r="AT361" s="108" t="s">
        <v>204</v>
      </c>
      <c r="AU361" s="108" t="s">
        <v>87</v>
      </c>
      <c r="AV361" s="106" t="s">
        <v>87</v>
      </c>
      <c r="AW361" s="106" t="s">
        <v>34</v>
      </c>
      <c r="AX361" s="106" t="s">
        <v>77</v>
      </c>
      <c r="AY361" s="108" t="s">
        <v>126</v>
      </c>
    </row>
    <row r="362" spans="1:65" s="114" customFormat="1">
      <c r="B362" s="115"/>
      <c r="D362" s="94" t="s">
        <v>204</v>
      </c>
      <c r="E362" s="116" t="s">
        <v>1</v>
      </c>
      <c r="F362" s="117" t="s">
        <v>206</v>
      </c>
      <c r="H362" s="118">
        <v>8</v>
      </c>
      <c r="L362" s="115"/>
      <c r="M362" s="119"/>
      <c r="N362" s="120"/>
      <c r="O362" s="120"/>
      <c r="P362" s="120"/>
      <c r="Q362" s="120"/>
      <c r="R362" s="120"/>
      <c r="S362" s="120"/>
      <c r="T362" s="121"/>
      <c r="AT362" s="116" t="s">
        <v>204</v>
      </c>
      <c r="AU362" s="116" t="s">
        <v>87</v>
      </c>
      <c r="AV362" s="114" t="s">
        <v>144</v>
      </c>
      <c r="AW362" s="114" t="s">
        <v>34</v>
      </c>
      <c r="AX362" s="114" t="s">
        <v>85</v>
      </c>
      <c r="AY362" s="116" t="s">
        <v>126</v>
      </c>
    </row>
    <row r="363" spans="1:65" s="11" customFormat="1" ht="16.5" customHeight="1">
      <c r="A363" s="246"/>
      <c r="B363" s="9"/>
      <c r="C363" s="81" t="s">
        <v>596</v>
      </c>
      <c r="D363" s="81" t="s">
        <v>129</v>
      </c>
      <c r="E363" s="82" t="s">
        <v>597</v>
      </c>
      <c r="F363" s="83" t="s">
        <v>598</v>
      </c>
      <c r="G363" s="84" t="s">
        <v>132</v>
      </c>
      <c r="H363" s="85">
        <v>1</v>
      </c>
      <c r="I363" s="1">
        <v>0</v>
      </c>
      <c r="J363" s="86">
        <f t="shared" ref="J363:J368" si="20">ROUND(I363*H363,2)</f>
        <v>0</v>
      </c>
      <c r="K363" s="87"/>
      <c r="L363" s="9"/>
      <c r="M363" s="88" t="s">
        <v>1</v>
      </c>
      <c r="N363" s="89" t="s">
        <v>42</v>
      </c>
      <c r="O363" s="90">
        <v>0</v>
      </c>
      <c r="P363" s="90">
        <f t="shared" ref="P363:P368" si="21">O363*H363</f>
        <v>0</v>
      </c>
      <c r="Q363" s="90">
        <v>0</v>
      </c>
      <c r="R363" s="90">
        <f t="shared" ref="R363:R368" si="22">Q363*H363</f>
        <v>0</v>
      </c>
      <c r="S363" s="90">
        <v>0</v>
      </c>
      <c r="T363" s="91">
        <f t="shared" ref="T363:T368" si="23">S363*H363</f>
        <v>0</v>
      </c>
      <c r="U363" s="246"/>
      <c r="V363" s="246"/>
      <c r="W363" s="246"/>
      <c r="X363" s="246"/>
      <c r="Y363" s="246"/>
      <c r="Z363" s="246"/>
      <c r="AA363" s="246"/>
      <c r="AB363" s="246"/>
      <c r="AC363" s="246"/>
      <c r="AD363" s="246"/>
      <c r="AE363" s="246"/>
      <c r="AR363" s="92" t="s">
        <v>144</v>
      </c>
      <c r="AT363" s="92" t="s">
        <v>129</v>
      </c>
      <c r="AU363" s="92" t="s">
        <v>87</v>
      </c>
      <c r="AY363" s="3" t="s">
        <v>126</v>
      </c>
      <c r="BE363" s="93">
        <f t="shared" ref="BE363:BE368" si="24">IF(N363="základní",J363,0)</f>
        <v>0</v>
      </c>
      <c r="BF363" s="93">
        <f t="shared" ref="BF363:BF368" si="25">IF(N363="snížená",J363,0)</f>
        <v>0</v>
      </c>
      <c r="BG363" s="93">
        <f t="shared" ref="BG363:BG368" si="26">IF(N363="zákl. přenesená",J363,0)</f>
        <v>0</v>
      </c>
      <c r="BH363" s="93">
        <f t="shared" ref="BH363:BH368" si="27">IF(N363="sníž. přenesená",J363,0)</f>
        <v>0</v>
      </c>
      <c r="BI363" s="93">
        <f t="shared" ref="BI363:BI368" si="28">IF(N363="nulová",J363,0)</f>
        <v>0</v>
      </c>
      <c r="BJ363" s="3" t="s">
        <v>85</v>
      </c>
      <c r="BK363" s="93">
        <f t="shared" ref="BK363:BK368" si="29">ROUND(I363*H363,2)</f>
        <v>0</v>
      </c>
      <c r="BL363" s="3" t="s">
        <v>144</v>
      </c>
      <c r="BM363" s="92" t="s">
        <v>599</v>
      </c>
    </row>
    <row r="364" spans="1:65" s="11" customFormat="1" ht="16.5" customHeight="1">
      <c r="A364" s="246"/>
      <c r="B364" s="9"/>
      <c r="C364" s="81" t="s">
        <v>600</v>
      </c>
      <c r="D364" s="81" t="s">
        <v>129</v>
      </c>
      <c r="E364" s="82" t="s">
        <v>601</v>
      </c>
      <c r="F364" s="83" t="s">
        <v>602</v>
      </c>
      <c r="G364" s="84" t="s">
        <v>132</v>
      </c>
      <c r="H364" s="85">
        <v>1</v>
      </c>
      <c r="I364" s="1">
        <v>0</v>
      </c>
      <c r="J364" s="86">
        <f t="shared" si="20"/>
        <v>0</v>
      </c>
      <c r="K364" s="87"/>
      <c r="L364" s="9"/>
      <c r="M364" s="88" t="s">
        <v>1</v>
      </c>
      <c r="N364" s="89" t="s">
        <v>42</v>
      </c>
      <c r="O364" s="90">
        <v>0</v>
      </c>
      <c r="P364" s="90">
        <f t="shared" si="21"/>
        <v>0</v>
      </c>
      <c r="Q364" s="90">
        <v>0</v>
      </c>
      <c r="R364" s="90">
        <f t="shared" si="22"/>
        <v>0</v>
      </c>
      <c r="S364" s="90">
        <v>0</v>
      </c>
      <c r="T364" s="91">
        <f t="shared" si="23"/>
        <v>0</v>
      </c>
      <c r="U364" s="246"/>
      <c r="V364" s="246"/>
      <c r="W364" s="246"/>
      <c r="X364" s="246"/>
      <c r="Y364" s="246"/>
      <c r="Z364" s="246"/>
      <c r="AA364" s="246"/>
      <c r="AB364" s="246"/>
      <c r="AC364" s="246"/>
      <c r="AD364" s="246"/>
      <c r="AE364" s="246"/>
      <c r="AR364" s="92" t="s">
        <v>144</v>
      </c>
      <c r="AT364" s="92" t="s">
        <v>129</v>
      </c>
      <c r="AU364" s="92" t="s">
        <v>87</v>
      </c>
      <c r="AY364" s="3" t="s">
        <v>126</v>
      </c>
      <c r="BE364" s="93">
        <f t="shared" si="24"/>
        <v>0</v>
      </c>
      <c r="BF364" s="93">
        <f t="shared" si="25"/>
        <v>0</v>
      </c>
      <c r="BG364" s="93">
        <f t="shared" si="26"/>
        <v>0</v>
      </c>
      <c r="BH364" s="93">
        <f t="shared" si="27"/>
        <v>0</v>
      </c>
      <c r="BI364" s="93">
        <f t="shared" si="28"/>
        <v>0</v>
      </c>
      <c r="BJ364" s="3" t="s">
        <v>85</v>
      </c>
      <c r="BK364" s="93">
        <f t="shared" si="29"/>
        <v>0</v>
      </c>
      <c r="BL364" s="3" t="s">
        <v>144</v>
      </c>
      <c r="BM364" s="92" t="s">
        <v>603</v>
      </c>
    </row>
    <row r="365" spans="1:65" s="11" customFormat="1" ht="16.5" customHeight="1">
      <c r="A365" s="246"/>
      <c r="B365" s="9"/>
      <c r="C365" s="81" t="s">
        <v>604</v>
      </c>
      <c r="D365" s="81" t="s">
        <v>129</v>
      </c>
      <c r="E365" s="82" t="s">
        <v>605</v>
      </c>
      <c r="F365" s="83" t="s">
        <v>606</v>
      </c>
      <c r="G365" s="84" t="s">
        <v>132</v>
      </c>
      <c r="H365" s="85">
        <v>1</v>
      </c>
      <c r="I365" s="1">
        <v>0</v>
      </c>
      <c r="J365" s="86">
        <f t="shared" si="20"/>
        <v>0</v>
      </c>
      <c r="K365" s="87"/>
      <c r="L365" s="9"/>
      <c r="M365" s="88" t="s">
        <v>1</v>
      </c>
      <c r="N365" s="89" t="s">
        <v>42</v>
      </c>
      <c r="O365" s="90">
        <v>0</v>
      </c>
      <c r="P365" s="90">
        <f t="shared" si="21"/>
        <v>0</v>
      </c>
      <c r="Q365" s="90">
        <v>0</v>
      </c>
      <c r="R365" s="90">
        <f t="shared" si="22"/>
        <v>0</v>
      </c>
      <c r="S365" s="90">
        <v>0</v>
      </c>
      <c r="T365" s="91">
        <f t="shared" si="23"/>
        <v>0</v>
      </c>
      <c r="U365" s="246"/>
      <c r="V365" s="246"/>
      <c r="W365" s="246"/>
      <c r="X365" s="246"/>
      <c r="Y365" s="246"/>
      <c r="Z365" s="246"/>
      <c r="AA365" s="246"/>
      <c r="AB365" s="246"/>
      <c r="AC365" s="246"/>
      <c r="AD365" s="246"/>
      <c r="AE365" s="246"/>
      <c r="AR365" s="92" t="s">
        <v>144</v>
      </c>
      <c r="AT365" s="92" t="s">
        <v>129</v>
      </c>
      <c r="AU365" s="92" t="s">
        <v>87</v>
      </c>
      <c r="AY365" s="3" t="s">
        <v>126</v>
      </c>
      <c r="BE365" s="93">
        <f t="shared" si="24"/>
        <v>0</v>
      </c>
      <c r="BF365" s="93">
        <f t="shared" si="25"/>
        <v>0</v>
      </c>
      <c r="BG365" s="93">
        <f t="shared" si="26"/>
        <v>0</v>
      </c>
      <c r="BH365" s="93">
        <f t="shared" si="27"/>
        <v>0</v>
      </c>
      <c r="BI365" s="93">
        <f t="shared" si="28"/>
        <v>0</v>
      </c>
      <c r="BJ365" s="3" t="s">
        <v>85</v>
      </c>
      <c r="BK365" s="93">
        <f t="shared" si="29"/>
        <v>0</v>
      </c>
      <c r="BL365" s="3" t="s">
        <v>144</v>
      </c>
      <c r="BM365" s="92" t="s">
        <v>607</v>
      </c>
    </row>
    <row r="366" spans="1:65" s="11" customFormat="1" ht="16.5" customHeight="1">
      <c r="A366" s="246"/>
      <c r="B366" s="9"/>
      <c r="C366" s="81" t="s">
        <v>608</v>
      </c>
      <c r="D366" s="81" t="s">
        <v>129</v>
      </c>
      <c r="E366" s="82" t="s">
        <v>609</v>
      </c>
      <c r="F366" s="83" t="s">
        <v>610</v>
      </c>
      <c r="G366" s="84" t="s">
        <v>132</v>
      </c>
      <c r="H366" s="85">
        <v>1</v>
      </c>
      <c r="I366" s="1">
        <v>0</v>
      </c>
      <c r="J366" s="86">
        <f t="shared" si="20"/>
        <v>0</v>
      </c>
      <c r="K366" s="87"/>
      <c r="L366" s="9"/>
      <c r="M366" s="88" t="s">
        <v>1</v>
      </c>
      <c r="N366" s="89" t="s">
        <v>42</v>
      </c>
      <c r="O366" s="90">
        <v>0</v>
      </c>
      <c r="P366" s="90">
        <f t="shared" si="21"/>
        <v>0</v>
      </c>
      <c r="Q366" s="90">
        <v>0</v>
      </c>
      <c r="R366" s="90">
        <f t="shared" si="22"/>
        <v>0</v>
      </c>
      <c r="S366" s="90">
        <v>0</v>
      </c>
      <c r="T366" s="91">
        <f t="shared" si="23"/>
        <v>0</v>
      </c>
      <c r="U366" s="246"/>
      <c r="V366" s="246"/>
      <c r="W366" s="246"/>
      <c r="X366" s="246"/>
      <c r="Y366" s="246"/>
      <c r="Z366" s="246"/>
      <c r="AA366" s="246"/>
      <c r="AB366" s="246"/>
      <c r="AC366" s="246"/>
      <c r="AD366" s="246"/>
      <c r="AE366" s="246"/>
      <c r="AR366" s="92" t="s">
        <v>144</v>
      </c>
      <c r="AT366" s="92" t="s">
        <v>129</v>
      </c>
      <c r="AU366" s="92" t="s">
        <v>87</v>
      </c>
      <c r="AY366" s="3" t="s">
        <v>126</v>
      </c>
      <c r="BE366" s="93">
        <f t="shared" si="24"/>
        <v>0</v>
      </c>
      <c r="BF366" s="93">
        <f t="shared" si="25"/>
        <v>0</v>
      </c>
      <c r="BG366" s="93">
        <f t="shared" si="26"/>
        <v>0</v>
      </c>
      <c r="BH366" s="93">
        <f t="shared" si="27"/>
        <v>0</v>
      </c>
      <c r="BI366" s="93">
        <f t="shared" si="28"/>
        <v>0</v>
      </c>
      <c r="BJ366" s="3" t="s">
        <v>85</v>
      </c>
      <c r="BK366" s="93">
        <f t="shared" si="29"/>
        <v>0</v>
      </c>
      <c r="BL366" s="3" t="s">
        <v>144</v>
      </c>
      <c r="BM366" s="92" t="s">
        <v>611</v>
      </c>
    </row>
    <row r="367" spans="1:65" s="11" customFormat="1" ht="16.5" customHeight="1">
      <c r="A367" s="246"/>
      <c r="B367" s="9"/>
      <c r="C367" s="81" t="s">
        <v>612</v>
      </c>
      <c r="D367" s="81" t="s">
        <v>129</v>
      </c>
      <c r="E367" s="82" t="s">
        <v>613</v>
      </c>
      <c r="F367" s="83" t="s">
        <v>614</v>
      </c>
      <c r="G367" s="84" t="s">
        <v>132</v>
      </c>
      <c r="H367" s="85">
        <v>1</v>
      </c>
      <c r="I367" s="1">
        <v>0</v>
      </c>
      <c r="J367" s="86">
        <f t="shared" si="20"/>
        <v>0</v>
      </c>
      <c r="K367" s="87"/>
      <c r="L367" s="9"/>
      <c r="M367" s="88" t="s">
        <v>1</v>
      </c>
      <c r="N367" s="89" t="s">
        <v>42</v>
      </c>
      <c r="O367" s="90">
        <v>0</v>
      </c>
      <c r="P367" s="90">
        <f t="shared" si="21"/>
        <v>0</v>
      </c>
      <c r="Q367" s="90">
        <v>0</v>
      </c>
      <c r="R367" s="90">
        <f t="shared" si="22"/>
        <v>0</v>
      </c>
      <c r="S367" s="90">
        <v>0</v>
      </c>
      <c r="T367" s="91">
        <f t="shared" si="23"/>
        <v>0</v>
      </c>
      <c r="U367" s="246"/>
      <c r="V367" s="246"/>
      <c r="W367" s="246"/>
      <c r="X367" s="246"/>
      <c r="Y367" s="246"/>
      <c r="Z367" s="246"/>
      <c r="AA367" s="246"/>
      <c r="AB367" s="246"/>
      <c r="AC367" s="246"/>
      <c r="AD367" s="246"/>
      <c r="AE367" s="246"/>
      <c r="AR367" s="92" t="s">
        <v>144</v>
      </c>
      <c r="AT367" s="92" t="s">
        <v>129</v>
      </c>
      <c r="AU367" s="92" t="s">
        <v>87</v>
      </c>
      <c r="AY367" s="3" t="s">
        <v>126</v>
      </c>
      <c r="BE367" s="93">
        <f t="shared" si="24"/>
        <v>0</v>
      </c>
      <c r="BF367" s="93">
        <f t="shared" si="25"/>
        <v>0</v>
      </c>
      <c r="BG367" s="93">
        <f t="shared" si="26"/>
        <v>0</v>
      </c>
      <c r="BH367" s="93">
        <f t="shared" si="27"/>
        <v>0</v>
      </c>
      <c r="BI367" s="93">
        <f t="shared" si="28"/>
        <v>0</v>
      </c>
      <c r="BJ367" s="3" t="s">
        <v>85</v>
      </c>
      <c r="BK367" s="93">
        <f t="shared" si="29"/>
        <v>0</v>
      </c>
      <c r="BL367" s="3" t="s">
        <v>144</v>
      </c>
      <c r="BM367" s="92" t="s">
        <v>615</v>
      </c>
    </row>
    <row r="368" spans="1:65" s="11" customFormat="1" ht="16.5" customHeight="1">
      <c r="A368" s="246"/>
      <c r="B368" s="9"/>
      <c r="C368" s="81" t="s">
        <v>616</v>
      </c>
      <c r="D368" s="81" t="s">
        <v>129</v>
      </c>
      <c r="E368" s="82" t="s">
        <v>617</v>
      </c>
      <c r="F368" s="83" t="s">
        <v>618</v>
      </c>
      <c r="G368" s="84" t="s">
        <v>132</v>
      </c>
      <c r="H368" s="85">
        <v>1</v>
      </c>
      <c r="I368" s="1">
        <v>0</v>
      </c>
      <c r="J368" s="86">
        <f t="shared" si="20"/>
        <v>0</v>
      </c>
      <c r="K368" s="87"/>
      <c r="L368" s="9"/>
      <c r="M368" s="88" t="s">
        <v>1</v>
      </c>
      <c r="N368" s="89" t="s">
        <v>42</v>
      </c>
      <c r="O368" s="90">
        <v>0</v>
      </c>
      <c r="P368" s="90">
        <f t="shared" si="21"/>
        <v>0</v>
      </c>
      <c r="Q368" s="90">
        <v>0</v>
      </c>
      <c r="R368" s="90">
        <f t="shared" si="22"/>
        <v>0</v>
      </c>
      <c r="S368" s="90">
        <v>0</v>
      </c>
      <c r="T368" s="91">
        <f t="shared" si="23"/>
        <v>0</v>
      </c>
      <c r="U368" s="246"/>
      <c r="V368" s="246"/>
      <c r="W368" s="246"/>
      <c r="X368" s="246"/>
      <c r="Y368" s="246"/>
      <c r="Z368" s="246"/>
      <c r="AA368" s="246"/>
      <c r="AB368" s="246"/>
      <c r="AC368" s="246"/>
      <c r="AD368" s="246"/>
      <c r="AE368" s="246"/>
      <c r="AR368" s="92" t="s">
        <v>144</v>
      </c>
      <c r="AT368" s="92" t="s">
        <v>129</v>
      </c>
      <c r="AU368" s="92" t="s">
        <v>87</v>
      </c>
      <c r="AY368" s="3" t="s">
        <v>126</v>
      </c>
      <c r="BE368" s="93">
        <f t="shared" si="24"/>
        <v>0</v>
      </c>
      <c r="BF368" s="93">
        <f t="shared" si="25"/>
        <v>0</v>
      </c>
      <c r="BG368" s="93">
        <f t="shared" si="26"/>
        <v>0</v>
      </c>
      <c r="BH368" s="93">
        <f t="shared" si="27"/>
        <v>0</v>
      </c>
      <c r="BI368" s="93">
        <f t="shared" si="28"/>
        <v>0</v>
      </c>
      <c r="BJ368" s="3" t="s">
        <v>85</v>
      </c>
      <c r="BK368" s="93">
        <f t="shared" si="29"/>
        <v>0</v>
      </c>
      <c r="BL368" s="3" t="s">
        <v>144</v>
      </c>
      <c r="BM368" s="92" t="s">
        <v>619</v>
      </c>
    </row>
    <row r="369" spans="1:65" s="72" customFormat="1" ht="22.9" customHeight="1">
      <c r="B369" s="73"/>
      <c r="D369" s="74" t="s">
        <v>76</v>
      </c>
      <c r="E369" s="148" t="s">
        <v>620</v>
      </c>
      <c r="F369" s="148" t="s">
        <v>621</v>
      </c>
      <c r="G369" s="149"/>
      <c r="H369" s="149"/>
      <c r="I369" s="149"/>
      <c r="J369" s="150">
        <f>BK369</f>
        <v>0</v>
      </c>
      <c r="L369" s="73"/>
      <c r="M369" s="75"/>
      <c r="N369" s="76"/>
      <c r="O369" s="76"/>
      <c r="P369" s="77">
        <f>SUM(P370:P382)</f>
        <v>3.5694919999999994</v>
      </c>
      <c r="Q369" s="76"/>
      <c r="R369" s="77">
        <f>SUM(R370:R382)</f>
        <v>0.70099999999999996</v>
      </c>
      <c r="S369" s="76"/>
      <c r="T369" s="78">
        <f>SUM(T370:T382)</f>
        <v>0</v>
      </c>
      <c r="AR369" s="74" t="s">
        <v>87</v>
      </c>
      <c r="AT369" s="79" t="s">
        <v>76</v>
      </c>
      <c r="AU369" s="79" t="s">
        <v>85</v>
      </c>
      <c r="AY369" s="74" t="s">
        <v>126</v>
      </c>
      <c r="BK369" s="80">
        <f>SUM(BK370:BK382)</f>
        <v>0</v>
      </c>
    </row>
    <row r="370" spans="1:65" s="11" customFormat="1" ht="51.75" customHeight="1">
      <c r="A370" s="246"/>
      <c r="B370" s="9"/>
      <c r="C370" s="81" t="s">
        <v>622</v>
      </c>
      <c r="D370" s="81" t="s">
        <v>129</v>
      </c>
      <c r="E370" s="82" t="s">
        <v>623</v>
      </c>
      <c r="F370" s="83" t="s">
        <v>1234</v>
      </c>
      <c r="G370" s="84" t="s">
        <v>579</v>
      </c>
      <c r="H370" s="85">
        <v>1</v>
      </c>
      <c r="I370" s="1">
        <v>0</v>
      </c>
      <c r="J370" s="86">
        <f>ROUND(I370*H370,2)</f>
        <v>0</v>
      </c>
      <c r="K370" s="87"/>
      <c r="L370" s="9"/>
      <c r="M370" s="88" t="s">
        <v>1</v>
      </c>
      <c r="N370" s="89" t="s">
        <v>42</v>
      </c>
      <c r="O370" s="90">
        <v>0</v>
      </c>
      <c r="P370" s="90">
        <f>O370*H370</f>
        <v>0</v>
      </c>
      <c r="Q370" s="90">
        <v>0.17499999999999999</v>
      </c>
      <c r="R370" s="90">
        <f>Q370*H370</f>
        <v>0.17499999999999999</v>
      </c>
      <c r="S370" s="90">
        <v>0</v>
      </c>
      <c r="T370" s="91">
        <f>S370*H370</f>
        <v>0</v>
      </c>
      <c r="U370" s="246"/>
      <c r="V370" s="246"/>
      <c r="W370" s="246"/>
      <c r="X370" s="246"/>
      <c r="Y370" s="246"/>
      <c r="Z370" s="246"/>
      <c r="AA370" s="246"/>
      <c r="AB370" s="246"/>
      <c r="AC370" s="246"/>
      <c r="AD370" s="246"/>
      <c r="AE370" s="246"/>
      <c r="AR370" s="92" t="s">
        <v>272</v>
      </c>
      <c r="AT370" s="92" t="s">
        <v>129</v>
      </c>
      <c r="AU370" s="92" t="s">
        <v>87</v>
      </c>
      <c r="AY370" s="3" t="s">
        <v>126</v>
      </c>
      <c r="BE370" s="93">
        <f>IF(N370="základní",J370,0)</f>
        <v>0</v>
      </c>
      <c r="BF370" s="93">
        <f>IF(N370="snížená",J370,0)</f>
        <v>0</v>
      </c>
      <c r="BG370" s="93">
        <f>IF(N370="zákl. přenesená",J370,0)</f>
        <v>0</v>
      </c>
      <c r="BH370" s="93">
        <f>IF(N370="sníž. přenesená",J370,0)</f>
        <v>0</v>
      </c>
      <c r="BI370" s="93">
        <f>IF(N370="nulová",J370,0)</f>
        <v>0</v>
      </c>
      <c r="BJ370" s="3" t="s">
        <v>85</v>
      </c>
      <c r="BK370" s="93">
        <f>ROUND(I370*H370,2)</f>
        <v>0</v>
      </c>
      <c r="BL370" s="3" t="s">
        <v>272</v>
      </c>
      <c r="BM370" s="92" t="s">
        <v>624</v>
      </c>
    </row>
    <row r="371" spans="1:65" s="11" customFormat="1" ht="219.75" customHeight="1">
      <c r="A371" s="246"/>
      <c r="B371" s="9"/>
      <c r="C371" s="246"/>
      <c r="D371" s="94" t="s">
        <v>138</v>
      </c>
      <c r="E371" s="246"/>
      <c r="F371" s="290" t="s">
        <v>1246</v>
      </c>
      <c r="G371" s="290"/>
      <c r="H371" s="290"/>
      <c r="I371" s="290"/>
      <c r="J371" s="290"/>
      <c r="K371" s="246"/>
      <c r="L371" s="9"/>
      <c r="M371" s="96"/>
      <c r="N371" s="97"/>
      <c r="O371" s="98"/>
      <c r="P371" s="98"/>
      <c r="Q371" s="98"/>
      <c r="R371" s="98"/>
      <c r="S371" s="98"/>
      <c r="T371" s="99"/>
      <c r="U371" s="246"/>
      <c r="V371" s="246"/>
      <c r="W371" s="246"/>
      <c r="X371" s="246"/>
      <c r="Y371" s="246"/>
      <c r="Z371" s="246"/>
      <c r="AA371" s="246"/>
      <c r="AB371" s="246"/>
      <c r="AC371" s="246"/>
      <c r="AD371" s="246"/>
      <c r="AE371" s="246"/>
      <c r="AT371" s="3" t="s">
        <v>138</v>
      </c>
      <c r="AU371" s="3" t="s">
        <v>87</v>
      </c>
    </row>
    <row r="372" spans="1:65" s="11" customFormat="1" ht="24.2" customHeight="1">
      <c r="A372" s="246"/>
      <c r="B372" s="9"/>
      <c r="C372" s="81" t="s">
        <v>625</v>
      </c>
      <c r="D372" s="81" t="s">
        <v>129</v>
      </c>
      <c r="E372" s="82" t="s">
        <v>626</v>
      </c>
      <c r="F372" s="83" t="s">
        <v>1230</v>
      </c>
      <c r="G372" s="84" t="s">
        <v>579</v>
      </c>
      <c r="H372" s="85">
        <v>1</v>
      </c>
      <c r="I372" s="1">
        <v>0</v>
      </c>
      <c r="J372" s="86">
        <f>ROUND(I372*H372,2)</f>
        <v>0</v>
      </c>
      <c r="K372" s="87"/>
      <c r="L372" s="9"/>
      <c r="M372" s="88" t="s">
        <v>1</v>
      </c>
      <c r="N372" s="89" t="s">
        <v>42</v>
      </c>
      <c r="O372" s="90">
        <v>0</v>
      </c>
      <c r="P372" s="90">
        <f>O372*H372</f>
        <v>0</v>
      </c>
      <c r="Q372" s="90">
        <v>0.13800000000000001</v>
      </c>
      <c r="R372" s="90">
        <f>Q372*H372</f>
        <v>0.13800000000000001</v>
      </c>
      <c r="S372" s="90">
        <v>0</v>
      </c>
      <c r="T372" s="91">
        <f>S372*H372</f>
        <v>0</v>
      </c>
      <c r="U372" s="246"/>
      <c r="V372" s="246"/>
      <c r="W372" s="246"/>
      <c r="X372" s="246"/>
      <c r="Y372" s="246"/>
      <c r="Z372" s="246"/>
      <c r="AA372" s="246"/>
      <c r="AB372" s="246"/>
      <c r="AC372" s="246"/>
      <c r="AD372" s="246"/>
      <c r="AE372" s="246"/>
      <c r="AR372" s="92" t="s">
        <v>272</v>
      </c>
      <c r="AT372" s="92" t="s">
        <v>129</v>
      </c>
      <c r="AU372" s="92" t="s">
        <v>87</v>
      </c>
      <c r="AY372" s="3" t="s">
        <v>126</v>
      </c>
      <c r="BE372" s="93">
        <f>IF(N372="základní",J372,0)</f>
        <v>0</v>
      </c>
      <c r="BF372" s="93">
        <f>IF(N372="snížená",J372,0)</f>
        <v>0</v>
      </c>
      <c r="BG372" s="93">
        <f>IF(N372="zákl. přenesená",J372,0)</f>
        <v>0</v>
      </c>
      <c r="BH372" s="93">
        <f>IF(N372="sníž. přenesená",J372,0)</f>
        <v>0</v>
      </c>
      <c r="BI372" s="93">
        <f>IF(N372="nulová",J372,0)</f>
        <v>0</v>
      </c>
      <c r="BJ372" s="3" t="s">
        <v>85</v>
      </c>
      <c r="BK372" s="93">
        <f>ROUND(I372*H372,2)</f>
        <v>0</v>
      </c>
      <c r="BL372" s="3" t="s">
        <v>272</v>
      </c>
      <c r="BM372" s="92" t="s">
        <v>627</v>
      </c>
    </row>
    <row r="373" spans="1:65" s="11" customFormat="1" ht="182.25" customHeight="1">
      <c r="A373" s="246"/>
      <c r="B373" s="9"/>
      <c r="C373" s="246"/>
      <c r="D373" s="94" t="s">
        <v>138</v>
      </c>
      <c r="E373" s="246"/>
      <c r="F373" s="290" t="s">
        <v>1232</v>
      </c>
      <c r="G373" s="290"/>
      <c r="H373" s="290"/>
      <c r="I373" s="290"/>
      <c r="J373" s="290"/>
      <c r="K373" s="246"/>
      <c r="L373" s="9"/>
      <c r="M373" s="96"/>
      <c r="N373" s="97"/>
      <c r="O373" s="98"/>
      <c r="P373" s="98"/>
      <c r="Q373" s="98"/>
      <c r="R373" s="98"/>
      <c r="S373" s="98"/>
      <c r="T373" s="99"/>
      <c r="U373" s="246"/>
      <c r="V373" s="246"/>
      <c r="W373" s="246"/>
      <c r="X373" s="246"/>
      <c r="Y373" s="246"/>
      <c r="Z373" s="246"/>
      <c r="AA373" s="246"/>
      <c r="AB373" s="246"/>
      <c r="AC373" s="246"/>
      <c r="AD373" s="246"/>
      <c r="AE373" s="246"/>
      <c r="AT373" s="3" t="s">
        <v>138</v>
      </c>
      <c r="AU373" s="3" t="s">
        <v>87</v>
      </c>
    </row>
    <row r="374" spans="1:65" s="11" customFormat="1" ht="24.2" customHeight="1">
      <c r="A374" s="246"/>
      <c r="B374" s="9"/>
      <c r="C374" s="81" t="s">
        <v>628</v>
      </c>
      <c r="D374" s="81" t="s">
        <v>129</v>
      </c>
      <c r="E374" s="82" t="s">
        <v>629</v>
      </c>
      <c r="F374" s="83" t="s">
        <v>1231</v>
      </c>
      <c r="G374" s="84" t="s">
        <v>579</v>
      </c>
      <c r="H374" s="85">
        <v>1</v>
      </c>
      <c r="I374" s="1">
        <v>0</v>
      </c>
      <c r="J374" s="86">
        <f>ROUND(I374*H374,2)</f>
        <v>0</v>
      </c>
      <c r="K374" s="87"/>
      <c r="L374" s="9"/>
      <c r="M374" s="88" t="s">
        <v>1</v>
      </c>
      <c r="N374" s="89" t="s">
        <v>42</v>
      </c>
      <c r="O374" s="90">
        <v>0</v>
      </c>
      <c r="P374" s="90">
        <f>O374*H374</f>
        <v>0</v>
      </c>
      <c r="Q374" s="90">
        <v>0.13800000000000001</v>
      </c>
      <c r="R374" s="90">
        <f>Q374*H374</f>
        <v>0.13800000000000001</v>
      </c>
      <c r="S374" s="90">
        <v>0</v>
      </c>
      <c r="T374" s="91">
        <f>S374*H374</f>
        <v>0</v>
      </c>
      <c r="U374" s="246"/>
      <c r="V374" s="246"/>
      <c r="W374" s="246"/>
      <c r="X374" s="246"/>
      <c r="Y374" s="246"/>
      <c r="Z374" s="246"/>
      <c r="AA374" s="246"/>
      <c r="AB374" s="246"/>
      <c r="AC374" s="246"/>
      <c r="AD374" s="246"/>
      <c r="AE374" s="246"/>
      <c r="AR374" s="92" t="s">
        <v>272</v>
      </c>
      <c r="AT374" s="92" t="s">
        <v>129</v>
      </c>
      <c r="AU374" s="92" t="s">
        <v>87</v>
      </c>
      <c r="AY374" s="3" t="s">
        <v>126</v>
      </c>
      <c r="BE374" s="93">
        <f>IF(N374="základní",J374,0)</f>
        <v>0</v>
      </c>
      <c r="BF374" s="93">
        <f>IF(N374="snížená",J374,0)</f>
        <v>0</v>
      </c>
      <c r="BG374" s="93">
        <f>IF(N374="zákl. přenesená",J374,0)</f>
        <v>0</v>
      </c>
      <c r="BH374" s="93">
        <f>IF(N374="sníž. přenesená",J374,0)</f>
        <v>0</v>
      </c>
      <c r="BI374" s="93">
        <f>IF(N374="nulová",J374,0)</f>
        <v>0</v>
      </c>
      <c r="BJ374" s="3" t="s">
        <v>85</v>
      </c>
      <c r="BK374" s="93">
        <f>ROUND(I374*H374,2)</f>
        <v>0</v>
      </c>
      <c r="BL374" s="3" t="s">
        <v>272</v>
      </c>
      <c r="BM374" s="92" t="s">
        <v>630</v>
      </c>
    </row>
    <row r="375" spans="1:65" s="11" customFormat="1" ht="183" customHeight="1">
      <c r="A375" s="246"/>
      <c r="B375" s="9"/>
      <c r="C375" s="246"/>
      <c r="D375" s="94" t="s">
        <v>138</v>
      </c>
      <c r="E375" s="246"/>
      <c r="F375" s="290" t="s">
        <v>1233</v>
      </c>
      <c r="G375" s="290"/>
      <c r="H375" s="290"/>
      <c r="I375" s="290"/>
      <c r="J375" s="290"/>
      <c r="K375" s="246"/>
      <c r="L375" s="9"/>
      <c r="M375" s="96"/>
      <c r="N375" s="97"/>
      <c r="O375" s="98"/>
      <c r="P375" s="98"/>
      <c r="Q375" s="98"/>
      <c r="R375" s="98"/>
      <c r="S375" s="98"/>
      <c r="T375" s="99"/>
      <c r="U375" s="246"/>
      <c r="V375" s="246"/>
      <c r="W375" s="246"/>
      <c r="X375" s="246"/>
      <c r="Y375" s="246"/>
      <c r="Z375" s="246"/>
      <c r="AA375" s="246"/>
      <c r="AB375" s="246"/>
      <c r="AC375" s="246"/>
      <c r="AD375" s="246"/>
      <c r="AE375" s="246"/>
      <c r="AT375" s="3" t="s">
        <v>138</v>
      </c>
      <c r="AU375" s="3" t="s">
        <v>87</v>
      </c>
    </row>
    <row r="376" spans="1:65" s="11" customFormat="1" ht="33" customHeight="1">
      <c r="A376" s="246"/>
      <c r="B376" s="9"/>
      <c r="C376" s="81" t="s">
        <v>631</v>
      </c>
      <c r="D376" s="81" t="s">
        <v>129</v>
      </c>
      <c r="E376" s="82" t="s">
        <v>632</v>
      </c>
      <c r="F376" s="83" t="s">
        <v>1235</v>
      </c>
      <c r="G376" s="84" t="s">
        <v>579</v>
      </c>
      <c r="H376" s="85">
        <v>1</v>
      </c>
      <c r="I376" s="1">
        <v>0</v>
      </c>
      <c r="J376" s="86">
        <f>ROUND(I376*H376,2)</f>
        <v>0</v>
      </c>
      <c r="K376" s="87"/>
      <c r="L376" s="9"/>
      <c r="M376" s="88" t="s">
        <v>1</v>
      </c>
      <c r="N376" s="89" t="s">
        <v>42</v>
      </c>
      <c r="O376" s="90">
        <v>0</v>
      </c>
      <c r="P376" s="90">
        <f>O376*H376</f>
        <v>0</v>
      </c>
      <c r="Q376" s="90">
        <v>0.17499999999999999</v>
      </c>
      <c r="R376" s="90">
        <f>Q376*H376</f>
        <v>0.17499999999999999</v>
      </c>
      <c r="S376" s="90">
        <v>0</v>
      </c>
      <c r="T376" s="91">
        <f>S376*H376</f>
        <v>0</v>
      </c>
      <c r="U376" s="246"/>
      <c r="V376" s="246"/>
      <c r="W376" s="246"/>
      <c r="X376" s="246"/>
      <c r="Y376" s="246"/>
      <c r="Z376" s="246"/>
      <c r="AA376" s="246"/>
      <c r="AB376" s="246"/>
      <c r="AC376" s="246"/>
      <c r="AD376" s="246"/>
      <c r="AE376" s="246"/>
      <c r="AR376" s="92" t="s">
        <v>272</v>
      </c>
      <c r="AT376" s="92" t="s">
        <v>129</v>
      </c>
      <c r="AU376" s="92" t="s">
        <v>87</v>
      </c>
      <c r="AY376" s="3" t="s">
        <v>126</v>
      </c>
      <c r="BE376" s="93">
        <f>IF(N376="základní",J376,0)</f>
        <v>0</v>
      </c>
      <c r="BF376" s="93">
        <f>IF(N376="snížená",J376,0)</f>
        <v>0</v>
      </c>
      <c r="BG376" s="93">
        <f>IF(N376="zákl. přenesená",J376,0)</f>
        <v>0</v>
      </c>
      <c r="BH376" s="93">
        <f>IF(N376="sníž. přenesená",J376,0)</f>
        <v>0</v>
      </c>
      <c r="BI376" s="93">
        <f>IF(N376="nulová",J376,0)</f>
        <v>0</v>
      </c>
      <c r="BJ376" s="3" t="s">
        <v>85</v>
      </c>
      <c r="BK376" s="93">
        <f>ROUND(I376*H376,2)</f>
        <v>0</v>
      </c>
      <c r="BL376" s="3" t="s">
        <v>272</v>
      </c>
      <c r="BM376" s="92" t="s">
        <v>633</v>
      </c>
    </row>
    <row r="377" spans="1:65" s="11" customFormat="1" ht="203.25" customHeight="1">
      <c r="A377" s="246"/>
      <c r="B377" s="9"/>
      <c r="C377" s="246"/>
      <c r="D377" s="94" t="s">
        <v>138</v>
      </c>
      <c r="E377" s="246"/>
      <c r="F377" s="290" t="s">
        <v>1236</v>
      </c>
      <c r="G377" s="290"/>
      <c r="H377" s="290"/>
      <c r="I377" s="290"/>
      <c r="J377" s="290"/>
      <c r="K377" s="246"/>
      <c r="L377" s="9"/>
      <c r="M377" s="96"/>
      <c r="N377" s="97"/>
      <c r="O377" s="98"/>
      <c r="P377" s="98"/>
      <c r="Q377" s="98"/>
      <c r="R377" s="98"/>
      <c r="S377" s="98"/>
      <c r="T377" s="99"/>
      <c r="U377" s="246"/>
      <c r="V377" s="246"/>
      <c r="W377" s="246"/>
      <c r="X377" s="246"/>
      <c r="Y377" s="246"/>
      <c r="Z377" s="246"/>
      <c r="AA377" s="246"/>
      <c r="AB377" s="246"/>
      <c r="AC377" s="246"/>
      <c r="AD377" s="246"/>
      <c r="AE377" s="246"/>
      <c r="AT377" s="3" t="s">
        <v>138</v>
      </c>
      <c r="AU377" s="3" t="s">
        <v>87</v>
      </c>
    </row>
    <row r="378" spans="1:65" s="11" customFormat="1" ht="24.2" customHeight="1">
      <c r="A378" s="246"/>
      <c r="B378" s="9"/>
      <c r="C378" s="81" t="s">
        <v>634</v>
      </c>
      <c r="D378" s="81" t="s">
        <v>129</v>
      </c>
      <c r="E378" s="82" t="s">
        <v>635</v>
      </c>
      <c r="F378" s="83" t="s">
        <v>1237</v>
      </c>
      <c r="G378" s="84" t="s">
        <v>579</v>
      </c>
      <c r="H378" s="85">
        <v>1</v>
      </c>
      <c r="I378" s="1">
        <v>0</v>
      </c>
      <c r="J378" s="86">
        <f>ROUND(I378*H378,2)</f>
        <v>0</v>
      </c>
      <c r="K378" s="87"/>
      <c r="L378" s="9"/>
      <c r="M378" s="88" t="s">
        <v>1</v>
      </c>
      <c r="N378" s="89" t="s">
        <v>42</v>
      </c>
      <c r="O378" s="90">
        <v>0</v>
      </c>
      <c r="P378" s="90">
        <f>O378*H378</f>
        <v>0</v>
      </c>
      <c r="Q378" s="90">
        <v>7.4999999999999997E-2</v>
      </c>
      <c r="R378" s="90">
        <f>Q378*H378</f>
        <v>7.4999999999999997E-2</v>
      </c>
      <c r="S378" s="90">
        <v>0</v>
      </c>
      <c r="T378" s="91">
        <f>S378*H378</f>
        <v>0</v>
      </c>
      <c r="U378" s="246"/>
      <c r="V378" s="246"/>
      <c r="W378" s="246"/>
      <c r="X378" s="246"/>
      <c r="Y378" s="246"/>
      <c r="Z378" s="246"/>
      <c r="AA378" s="246"/>
      <c r="AB378" s="246"/>
      <c r="AC378" s="246"/>
      <c r="AD378" s="246"/>
      <c r="AE378" s="246"/>
      <c r="AR378" s="92" t="s">
        <v>272</v>
      </c>
      <c r="AT378" s="92" t="s">
        <v>129</v>
      </c>
      <c r="AU378" s="92" t="s">
        <v>87</v>
      </c>
      <c r="AY378" s="3" t="s">
        <v>126</v>
      </c>
      <c r="BE378" s="93">
        <f>IF(N378="základní",J378,0)</f>
        <v>0</v>
      </c>
      <c r="BF378" s="93">
        <f>IF(N378="snížená",J378,0)</f>
        <v>0</v>
      </c>
      <c r="BG378" s="93">
        <f>IF(N378="zákl. přenesená",J378,0)</f>
        <v>0</v>
      </c>
      <c r="BH378" s="93">
        <f>IF(N378="sníž. přenesená",J378,0)</f>
        <v>0</v>
      </c>
      <c r="BI378" s="93">
        <f>IF(N378="nulová",J378,0)</f>
        <v>0</v>
      </c>
      <c r="BJ378" s="3" t="s">
        <v>85</v>
      </c>
      <c r="BK378" s="93">
        <f>ROUND(I378*H378,2)</f>
        <v>0</v>
      </c>
      <c r="BL378" s="3" t="s">
        <v>272</v>
      </c>
      <c r="BM378" s="92" t="s">
        <v>636</v>
      </c>
    </row>
    <row r="379" spans="1:65" s="11" customFormat="1" ht="161.25" customHeight="1">
      <c r="A379" s="246"/>
      <c r="B379" s="9"/>
      <c r="C379" s="246"/>
      <c r="D379" s="94" t="s">
        <v>138</v>
      </c>
      <c r="E379" s="246"/>
      <c r="F379" s="290" t="s">
        <v>1238</v>
      </c>
      <c r="G379" s="290"/>
      <c r="H379" s="290"/>
      <c r="I379" s="290"/>
      <c r="J379" s="290"/>
      <c r="K379" s="246"/>
      <c r="L379" s="9"/>
      <c r="M379" s="96"/>
      <c r="N379" s="97"/>
      <c r="O379" s="98"/>
      <c r="P379" s="98"/>
      <c r="Q379" s="98"/>
      <c r="R379" s="98"/>
      <c r="S379" s="98"/>
      <c r="T379" s="99"/>
      <c r="U379" s="246"/>
      <c r="V379" s="246"/>
      <c r="W379" s="246"/>
      <c r="X379" s="146"/>
      <c r="Y379" s="246"/>
      <c r="Z379" s="246"/>
      <c r="AA379" s="246"/>
      <c r="AB379" s="246"/>
      <c r="AC379" s="246"/>
      <c r="AD379" s="246"/>
      <c r="AE379" s="246"/>
      <c r="AT379" s="3" t="s">
        <v>138</v>
      </c>
      <c r="AU379" s="3" t="s">
        <v>87</v>
      </c>
    </row>
    <row r="380" spans="1:65" s="106" customFormat="1">
      <c r="B380" s="107"/>
      <c r="D380" s="94" t="s">
        <v>204</v>
      </c>
      <c r="E380" s="108" t="s">
        <v>1</v>
      </c>
      <c r="F380" s="109" t="s">
        <v>85</v>
      </c>
      <c r="H380" s="110">
        <v>1</v>
      </c>
      <c r="L380" s="107"/>
      <c r="M380" s="111"/>
      <c r="N380" s="112"/>
      <c r="O380" s="112"/>
      <c r="P380" s="112"/>
      <c r="Q380" s="112"/>
      <c r="R380" s="112"/>
      <c r="S380" s="112"/>
      <c r="T380" s="113"/>
      <c r="AT380" s="108" t="s">
        <v>204</v>
      </c>
      <c r="AU380" s="108" t="s">
        <v>87</v>
      </c>
      <c r="AV380" s="106" t="s">
        <v>87</v>
      </c>
      <c r="AW380" s="106" t="s">
        <v>34</v>
      </c>
      <c r="AX380" s="106" t="s">
        <v>77</v>
      </c>
      <c r="AY380" s="108" t="s">
        <v>126</v>
      </c>
    </row>
    <row r="381" spans="1:65" s="114" customFormat="1">
      <c r="B381" s="115"/>
      <c r="D381" s="94" t="s">
        <v>204</v>
      </c>
      <c r="E381" s="116" t="s">
        <v>1</v>
      </c>
      <c r="F381" s="117" t="s">
        <v>206</v>
      </c>
      <c r="H381" s="118">
        <v>1</v>
      </c>
      <c r="L381" s="115"/>
      <c r="M381" s="119"/>
      <c r="N381" s="120"/>
      <c r="O381" s="120"/>
      <c r="P381" s="120"/>
      <c r="Q381" s="120"/>
      <c r="R381" s="120"/>
      <c r="S381" s="120"/>
      <c r="T381" s="121"/>
      <c r="AT381" s="116" t="s">
        <v>204</v>
      </c>
      <c r="AU381" s="116" t="s">
        <v>87</v>
      </c>
      <c r="AV381" s="114" t="s">
        <v>144</v>
      </c>
      <c r="AW381" s="114" t="s">
        <v>34</v>
      </c>
      <c r="AX381" s="114" t="s">
        <v>85</v>
      </c>
      <c r="AY381" s="116" t="s">
        <v>126</v>
      </c>
    </row>
    <row r="382" spans="1:65" s="11" customFormat="1" ht="24.2" customHeight="1">
      <c r="A382" s="246"/>
      <c r="B382" s="9"/>
      <c r="C382" s="81" t="s">
        <v>637</v>
      </c>
      <c r="D382" s="81" t="s">
        <v>129</v>
      </c>
      <c r="E382" s="82" t="s">
        <v>638</v>
      </c>
      <c r="F382" s="83" t="s">
        <v>639</v>
      </c>
      <c r="G382" s="84" t="s">
        <v>233</v>
      </c>
      <c r="H382" s="85">
        <v>0.70099999999999996</v>
      </c>
      <c r="I382" s="1">
        <v>0</v>
      </c>
      <c r="J382" s="86">
        <f>ROUND(I382*H382,2)</f>
        <v>0</v>
      </c>
      <c r="K382" s="87"/>
      <c r="L382" s="9"/>
      <c r="M382" s="88" t="s">
        <v>1</v>
      </c>
      <c r="N382" s="89" t="s">
        <v>42</v>
      </c>
      <c r="O382" s="90">
        <v>5.0919999999999996</v>
      </c>
      <c r="P382" s="90">
        <f>O382*H382</f>
        <v>3.5694919999999994</v>
      </c>
      <c r="Q382" s="90">
        <v>0</v>
      </c>
      <c r="R382" s="90">
        <f>Q382*H382</f>
        <v>0</v>
      </c>
      <c r="S382" s="90">
        <v>0</v>
      </c>
      <c r="T382" s="91">
        <f>S382*H382</f>
        <v>0</v>
      </c>
      <c r="U382" s="246"/>
      <c r="V382" s="246"/>
      <c r="W382" s="246"/>
      <c r="X382" s="246"/>
      <c r="Y382" s="246"/>
      <c r="Z382" s="246"/>
      <c r="AA382" s="246"/>
      <c r="AB382" s="246"/>
      <c r="AC382" s="246"/>
      <c r="AD382" s="246"/>
      <c r="AE382" s="246"/>
      <c r="AR382" s="92" t="s">
        <v>272</v>
      </c>
      <c r="AT382" s="92" t="s">
        <v>129</v>
      </c>
      <c r="AU382" s="92" t="s">
        <v>87</v>
      </c>
      <c r="AY382" s="3" t="s">
        <v>126</v>
      </c>
      <c r="BE382" s="93">
        <f>IF(N382="základní",J382,0)</f>
        <v>0</v>
      </c>
      <c r="BF382" s="93">
        <f>IF(N382="snížená",J382,0)</f>
        <v>0</v>
      </c>
      <c r="BG382" s="93">
        <f>IF(N382="zákl. přenesená",J382,0)</f>
        <v>0</v>
      </c>
      <c r="BH382" s="93">
        <f>IF(N382="sníž. přenesená",J382,0)</f>
        <v>0</v>
      </c>
      <c r="BI382" s="93">
        <f>IF(N382="nulová",J382,0)</f>
        <v>0</v>
      </c>
      <c r="BJ382" s="3" t="s">
        <v>85</v>
      </c>
      <c r="BK382" s="93">
        <f>ROUND(I382*H382,2)</f>
        <v>0</v>
      </c>
      <c r="BL382" s="3" t="s">
        <v>272</v>
      </c>
      <c r="BM382" s="92" t="s">
        <v>640</v>
      </c>
    </row>
    <row r="383" spans="1:65" s="72" customFormat="1" ht="22.9" customHeight="1">
      <c r="B383" s="73"/>
      <c r="D383" s="74" t="s">
        <v>76</v>
      </c>
      <c r="E383" s="148" t="s">
        <v>641</v>
      </c>
      <c r="F383" s="148" t="s">
        <v>642</v>
      </c>
      <c r="G383" s="149"/>
      <c r="H383" s="149"/>
      <c r="I383" s="149"/>
      <c r="J383" s="150">
        <f>BK383</f>
        <v>0</v>
      </c>
      <c r="L383" s="73"/>
      <c r="M383" s="75"/>
      <c r="N383" s="76"/>
      <c r="O383" s="76"/>
      <c r="P383" s="77">
        <f>SUM(P384:P389)</f>
        <v>4.2789000000000001</v>
      </c>
      <c r="Q383" s="76"/>
      <c r="R383" s="77">
        <f>SUM(R384:R389)</f>
        <v>4.9684800000000001E-2</v>
      </c>
      <c r="S383" s="76"/>
      <c r="T383" s="78">
        <f>SUM(T384:T389)</f>
        <v>0.78389999999999993</v>
      </c>
      <c r="AR383" s="74" t="s">
        <v>87</v>
      </c>
      <c r="AT383" s="79" t="s">
        <v>76</v>
      </c>
      <c r="AU383" s="79" t="s">
        <v>85</v>
      </c>
      <c r="AY383" s="74" t="s">
        <v>126</v>
      </c>
      <c r="BK383" s="80">
        <f>SUM(BK384:BK389)</f>
        <v>0</v>
      </c>
    </row>
    <row r="384" spans="1:65" s="11" customFormat="1" ht="24.2" customHeight="1">
      <c r="A384" s="246"/>
      <c r="B384" s="9"/>
      <c r="C384" s="81" t="s">
        <v>643</v>
      </c>
      <c r="D384" s="81" t="s">
        <v>129</v>
      </c>
      <c r="E384" s="82" t="s">
        <v>644</v>
      </c>
      <c r="F384" s="83" t="s">
        <v>645</v>
      </c>
      <c r="G384" s="84" t="s">
        <v>248</v>
      </c>
      <c r="H384" s="85">
        <v>2.64</v>
      </c>
      <c r="I384" s="1">
        <v>0</v>
      </c>
      <c r="J384" s="86">
        <f>ROUND(I384*H384,2)</f>
        <v>0</v>
      </c>
      <c r="K384" s="87"/>
      <c r="L384" s="9"/>
      <c r="M384" s="88" t="s">
        <v>1</v>
      </c>
      <c r="N384" s="89" t="s">
        <v>42</v>
      </c>
      <c r="O384" s="90">
        <v>0.73</v>
      </c>
      <c r="P384" s="90">
        <f>O384*H384</f>
        <v>1.9272</v>
      </c>
      <c r="Q384" s="90">
        <v>1.882E-2</v>
      </c>
      <c r="R384" s="90">
        <f>Q384*H384</f>
        <v>4.9684800000000001E-2</v>
      </c>
      <c r="S384" s="90">
        <v>0</v>
      </c>
      <c r="T384" s="91">
        <f>S384*H384</f>
        <v>0</v>
      </c>
      <c r="U384" s="246"/>
      <c r="V384" s="246"/>
      <c r="W384" s="246"/>
      <c r="X384" s="246"/>
      <c r="Y384" s="246"/>
      <c r="Z384" s="246"/>
      <c r="AA384" s="246"/>
      <c r="AB384" s="246"/>
      <c r="AC384" s="246"/>
      <c r="AD384" s="246"/>
      <c r="AE384" s="246"/>
      <c r="AR384" s="92" t="s">
        <v>272</v>
      </c>
      <c r="AT384" s="92" t="s">
        <v>129</v>
      </c>
      <c r="AU384" s="92" t="s">
        <v>87</v>
      </c>
      <c r="AY384" s="3" t="s">
        <v>126</v>
      </c>
      <c r="BE384" s="93">
        <f>IF(N384="základní",J384,0)</f>
        <v>0</v>
      </c>
      <c r="BF384" s="93">
        <f>IF(N384="snížená",J384,0)</f>
        <v>0</v>
      </c>
      <c r="BG384" s="93">
        <f>IF(N384="zákl. přenesená",J384,0)</f>
        <v>0</v>
      </c>
      <c r="BH384" s="93">
        <f>IF(N384="sníž. přenesená",J384,0)</f>
        <v>0</v>
      </c>
      <c r="BI384" s="93">
        <f>IF(N384="nulová",J384,0)</f>
        <v>0</v>
      </c>
      <c r="BJ384" s="3" t="s">
        <v>85</v>
      </c>
      <c r="BK384" s="93">
        <f>ROUND(I384*H384,2)</f>
        <v>0</v>
      </c>
      <c r="BL384" s="3" t="s">
        <v>272</v>
      </c>
      <c r="BM384" s="92" t="s">
        <v>646</v>
      </c>
    </row>
    <row r="385" spans="1:65" s="106" customFormat="1">
      <c r="B385" s="107"/>
      <c r="D385" s="94" t="s">
        <v>204</v>
      </c>
      <c r="E385" s="108" t="s">
        <v>1</v>
      </c>
      <c r="F385" s="109" t="s">
        <v>647</v>
      </c>
      <c r="H385" s="110">
        <v>2.64</v>
      </c>
      <c r="L385" s="107"/>
      <c r="M385" s="111"/>
      <c r="N385" s="112"/>
      <c r="O385" s="112"/>
      <c r="P385" s="112"/>
      <c r="Q385" s="112"/>
      <c r="R385" s="112"/>
      <c r="S385" s="112"/>
      <c r="T385" s="113"/>
      <c r="AT385" s="108" t="s">
        <v>204</v>
      </c>
      <c r="AU385" s="108" t="s">
        <v>87</v>
      </c>
      <c r="AV385" s="106" t="s">
        <v>87</v>
      </c>
      <c r="AW385" s="106" t="s">
        <v>34</v>
      </c>
      <c r="AX385" s="106" t="s">
        <v>77</v>
      </c>
      <c r="AY385" s="108" t="s">
        <v>126</v>
      </c>
    </row>
    <row r="386" spans="1:65" s="114" customFormat="1">
      <c r="B386" s="115"/>
      <c r="D386" s="94" t="s">
        <v>204</v>
      </c>
      <c r="E386" s="116" t="s">
        <v>1</v>
      </c>
      <c r="F386" s="117" t="s">
        <v>206</v>
      </c>
      <c r="H386" s="118">
        <v>2.64</v>
      </c>
      <c r="L386" s="115"/>
      <c r="M386" s="119"/>
      <c r="N386" s="120"/>
      <c r="O386" s="120"/>
      <c r="P386" s="120"/>
      <c r="Q386" s="120"/>
      <c r="R386" s="120"/>
      <c r="S386" s="120"/>
      <c r="T386" s="121"/>
      <c r="AT386" s="116" t="s">
        <v>204</v>
      </c>
      <c r="AU386" s="116" t="s">
        <v>87</v>
      </c>
      <c r="AV386" s="114" t="s">
        <v>144</v>
      </c>
      <c r="AW386" s="114" t="s">
        <v>34</v>
      </c>
      <c r="AX386" s="114" t="s">
        <v>85</v>
      </c>
      <c r="AY386" s="116" t="s">
        <v>126</v>
      </c>
    </row>
    <row r="387" spans="1:65" s="11" customFormat="1" ht="24.2" customHeight="1">
      <c r="A387" s="246"/>
      <c r="B387" s="9"/>
      <c r="C387" s="81" t="s">
        <v>648</v>
      </c>
      <c r="D387" s="81" t="s">
        <v>129</v>
      </c>
      <c r="E387" s="82" t="s">
        <v>649</v>
      </c>
      <c r="F387" s="83" t="s">
        <v>650</v>
      </c>
      <c r="G387" s="84" t="s">
        <v>248</v>
      </c>
      <c r="H387" s="85">
        <v>26.13</v>
      </c>
      <c r="I387" s="1">
        <v>0</v>
      </c>
      <c r="J387" s="86">
        <f>ROUND(I387*H387,2)</f>
        <v>0</v>
      </c>
      <c r="K387" s="87"/>
      <c r="L387" s="9"/>
      <c r="M387" s="88" t="s">
        <v>1</v>
      </c>
      <c r="N387" s="89" t="s">
        <v>42</v>
      </c>
      <c r="O387" s="90">
        <v>0.09</v>
      </c>
      <c r="P387" s="90">
        <f>O387*H387</f>
        <v>2.3516999999999997</v>
      </c>
      <c r="Q387" s="90">
        <v>0</v>
      </c>
      <c r="R387" s="90">
        <f>Q387*H387</f>
        <v>0</v>
      </c>
      <c r="S387" s="90">
        <v>0.03</v>
      </c>
      <c r="T387" s="91">
        <f>S387*H387</f>
        <v>0.78389999999999993</v>
      </c>
      <c r="U387" s="246"/>
      <c r="V387" s="246"/>
      <c r="W387" s="246"/>
      <c r="X387" s="246"/>
      <c r="Y387" s="246"/>
      <c r="Z387" s="246"/>
      <c r="AA387" s="246"/>
      <c r="AB387" s="246"/>
      <c r="AC387" s="246"/>
      <c r="AD387" s="246"/>
      <c r="AE387" s="246"/>
      <c r="AR387" s="92" t="s">
        <v>272</v>
      </c>
      <c r="AT387" s="92" t="s">
        <v>129</v>
      </c>
      <c r="AU387" s="92" t="s">
        <v>87</v>
      </c>
      <c r="AY387" s="3" t="s">
        <v>126</v>
      </c>
      <c r="BE387" s="93">
        <f>IF(N387="základní",J387,0)</f>
        <v>0</v>
      </c>
      <c r="BF387" s="93">
        <f>IF(N387="snížená",J387,0)</f>
        <v>0</v>
      </c>
      <c r="BG387" s="93">
        <f>IF(N387="zákl. přenesená",J387,0)</f>
        <v>0</v>
      </c>
      <c r="BH387" s="93">
        <f>IF(N387="sníž. přenesená",J387,0)</f>
        <v>0</v>
      </c>
      <c r="BI387" s="93">
        <f>IF(N387="nulová",J387,0)</f>
        <v>0</v>
      </c>
      <c r="BJ387" s="3" t="s">
        <v>85</v>
      </c>
      <c r="BK387" s="93">
        <f>ROUND(I387*H387,2)</f>
        <v>0</v>
      </c>
      <c r="BL387" s="3" t="s">
        <v>272</v>
      </c>
      <c r="BM387" s="92" t="s">
        <v>651</v>
      </c>
    </row>
    <row r="388" spans="1:65" s="106" customFormat="1" ht="22.5">
      <c r="B388" s="107"/>
      <c r="D388" s="94" t="s">
        <v>204</v>
      </c>
      <c r="E388" s="108" t="s">
        <v>1</v>
      </c>
      <c r="F388" s="109" t="s">
        <v>652</v>
      </c>
      <c r="H388" s="110">
        <v>26.13</v>
      </c>
      <c r="L388" s="107"/>
      <c r="M388" s="111"/>
      <c r="N388" s="112"/>
      <c r="O388" s="112"/>
      <c r="P388" s="112"/>
      <c r="Q388" s="112"/>
      <c r="R388" s="112"/>
      <c r="S388" s="112"/>
      <c r="T388" s="113"/>
      <c r="AT388" s="108" t="s">
        <v>204</v>
      </c>
      <c r="AU388" s="108" t="s">
        <v>87</v>
      </c>
      <c r="AV388" s="106" t="s">
        <v>87</v>
      </c>
      <c r="AW388" s="106" t="s">
        <v>34</v>
      </c>
      <c r="AX388" s="106" t="s">
        <v>77</v>
      </c>
      <c r="AY388" s="108" t="s">
        <v>126</v>
      </c>
    </row>
    <row r="389" spans="1:65" s="114" customFormat="1">
      <c r="B389" s="115"/>
      <c r="D389" s="94" t="s">
        <v>204</v>
      </c>
      <c r="E389" s="116" t="s">
        <v>1</v>
      </c>
      <c r="F389" s="117" t="s">
        <v>206</v>
      </c>
      <c r="H389" s="118">
        <v>26.13</v>
      </c>
      <c r="L389" s="115"/>
      <c r="M389" s="119"/>
      <c r="N389" s="120"/>
      <c r="O389" s="120"/>
      <c r="P389" s="120"/>
      <c r="Q389" s="120"/>
      <c r="R389" s="120"/>
      <c r="S389" s="120"/>
      <c r="T389" s="121"/>
      <c r="AT389" s="116" t="s">
        <v>204</v>
      </c>
      <c r="AU389" s="116" t="s">
        <v>87</v>
      </c>
      <c r="AV389" s="114" t="s">
        <v>144</v>
      </c>
      <c r="AW389" s="114" t="s">
        <v>34</v>
      </c>
      <c r="AX389" s="114" t="s">
        <v>85</v>
      </c>
      <c r="AY389" s="116" t="s">
        <v>126</v>
      </c>
    </row>
    <row r="390" spans="1:65" s="72" customFormat="1" ht="22.9" customHeight="1">
      <c r="B390" s="73"/>
      <c r="D390" s="74" t="s">
        <v>76</v>
      </c>
      <c r="E390" s="148" t="s">
        <v>653</v>
      </c>
      <c r="F390" s="148" t="s">
        <v>654</v>
      </c>
      <c r="G390" s="149"/>
      <c r="H390" s="149"/>
      <c r="I390" s="149"/>
      <c r="J390" s="150">
        <f>BK390</f>
        <v>0</v>
      </c>
      <c r="L390" s="73"/>
      <c r="M390" s="75"/>
      <c r="N390" s="76"/>
      <c r="O390" s="76"/>
      <c r="P390" s="77">
        <f>SUM(P391:P426)</f>
        <v>328.42510800000002</v>
      </c>
      <c r="Q390" s="76"/>
      <c r="R390" s="77">
        <f>SUM(R391:R426)</f>
        <v>2.3078318799999997</v>
      </c>
      <c r="S390" s="76"/>
      <c r="T390" s="78">
        <f>SUM(T391:T426)</f>
        <v>0</v>
      </c>
      <c r="AR390" s="74" t="s">
        <v>87</v>
      </c>
      <c r="AT390" s="79" t="s">
        <v>76</v>
      </c>
      <c r="AU390" s="79" t="s">
        <v>85</v>
      </c>
      <c r="AY390" s="74" t="s">
        <v>126</v>
      </c>
      <c r="BK390" s="80">
        <f>SUM(BK391:BK426)</f>
        <v>0</v>
      </c>
    </row>
    <row r="391" spans="1:65" s="11" customFormat="1" ht="37.9" customHeight="1">
      <c r="A391" s="246"/>
      <c r="B391" s="9"/>
      <c r="C391" s="81" t="s">
        <v>655</v>
      </c>
      <c r="D391" s="81" t="s">
        <v>129</v>
      </c>
      <c r="E391" s="82" t="s">
        <v>656</v>
      </c>
      <c r="F391" s="83" t="s">
        <v>657</v>
      </c>
      <c r="G391" s="84" t="s">
        <v>248</v>
      </c>
      <c r="H391" s="85">
        <v>181.19900000000001</v>
      </c>
      <c r="I391" s="1">
        <v>0</v>
      </c>
      <c r="J391" s="86">
        <f>ROUND(I391*H391,2)</f>
        <v>0</v>
      </c>
      <c r="K391" s="87"/>
      <c r="L391" s="9"/>
      <c r="M391" s="88" t="s">
        <v>1</v>
      </c>
      <c r="N391" s="89" t="s">
        <v>42</v>
      </c>
      <c r="O391" s="90">
        <v>0.54800000000000004</v>
      </c>
      <c r="P391" s="90">
        <f>O391*H391</f>
        <v>99.297052000000008</v>
      </c>
      <c r="Q391" s="90">
        <v>1.0399999999999999E-3</v>
      </c>
      <c r="R391" s="90">
        <f>Q391*H391</f>
        <v>0.18844696</v>
      </c>
      <c r="S391" s="90">
        <v>0</v>
      </c>
      <c r="T391" s="91">
        <f>S391*H391</f>
        <v>0</v>
      </c>
      <c r="U391" s="246"/>
      <c r="V391" s="246"/>
      <c r="W391" s="246"/>
      <c r="X391" s="246"/>
      <c r="Y391" s="246"/>
      <c r="Z391" s="246"/>
      <c r="AA391" s="246"/>
      <c r="AB391" s="246"/>
      <c r="AC391" s="246"/>
      <c r="AD391" s="246"/>
      <c r="AE391" s="246"/>
      <c r="AR391" s="92" t="s">
        <v>272</v>
      </c>
      <c r="AT391" s="92" t="s">
        <v>129</v>
      </c>
      <c r="AU391" s="92" t="s">
        <v>87</v>
      </c>
      <c r="AY391" s="3" t="s">
        <v>126</v>
      </c>
      <c r="BE391" s="93">
        <f>IF(N391="základní",J391,0)</f>
        <v>0</v>
      </c>
      <c r="BF391" s="93">
        <f>IF(N391="snížená",J391,0)</f>
        <v>0</v>
      </c>
      <c r="BG391" s="93">
        <f>IF(N391="zákl. přenesená",J391,0)</f>
        <v>0</v>
      </c>
      <c r="BH391" s="93">
        <f>IF(N391="sníž. přenesená",J391,0)</f>
        <v>0</v>
      </c>
      <c r="BI391" s="93">
        <f>IF(N391="nulová",J391,0)</f>
        <v>0</v>
      </c>
      <c r="BJ391" s="3" t="s">
        <v>85</v>
      </c>
      <c r="BK391" s="93">
        <f>ROUND(I391*H391,2)</f>
        <v>0</v>
      </c>
      <c r="BL391" s="3" t="s">
        <v>272</v>
      </c>
      <c r="BM391" s="92" t="s">
        <v>658</v>
      </c>
    </row>
    <row r="392" spans="1:65" s="11" customFormat="1" ht="29.25">
      <c r="A392" s="246"/>
      <c r="B392" s="9"/>
      <c r="C392" s="246"/>
      <c r="D392" s="94" t="s">
        <v>138</v>
      </c>
      <c r="E392" s="246"/>
      <c r="F392" s="105" t="s">
        <v>659</v>
      </c>
      <c r="G392" s="246"/>
      <c r="H392" s="246"/>
      <c r="I392" s="246"/>
      <c r="J392" s="246"/>
      <c r="K392" s="246"/>
      <c r="L392" s="9"/>
      <c r="M392" s="96"/>
      <c r="N392" s="97"/>
      <c r="O392" s="98"/>
      <c r="P392" s="98"/>
      <c r="Q392" s="98"/>
      <c r="R392" s="98"/>
      <c r="S392" s="98"/>
      <c r="T392" s="99"/>
      <c r="U392" s="246"/>
      <c r="V392" s="246"/>
      <c r="W392" s="246"/>
      <c r="X392" s="246"/>
      <c r="Y392" s="246"/>
      <c r="Z392" s="246"/>
      <c r="AA392" s="246"/>
      <c r="AB392" s="246"/>
      <c r="AC392" s="246"/>
      <c r="AD392" s="246"/>
      <c r="AE392" s="246"/>
      <c r="AT392" s="3" t="s">
        <v>138</v>
      </c>
      <c r="AU392" s="3" t="s">
        <v>87</v>
      </c>
    </row>
    <row r="393" spans="1:65" s="106" customFormat="1">
      <c r="B393" s="107"/>
      <c r="D393" s="94" t="s">
        <v>204</v>
      </c>
      <c r="E393" s="108" t="s">
        <v>1</v>
      </c>
      <c r="F393" s="109" t="s">
        <v>660</v>
      </c>
      <c r="H393" s="110">
        <v>155.95500000000001</v>
      </c>
      <c r="L393" s="107"/>
      <c r="M393" s="111"/>
      <c r="N393" s="112"/>
      <c r="O393" s="112"/>
      <c r="P393" s="112"/>
      <c r="Q393" s="112"/>
      <c r="R393" s="112"/>
      <c r="S393" s="112"/>
      <c r="T393" s="113"/>
      <c r="AT393" s="108" t="s">
        <v>204</v>
      </c>
      <c r="AU393" s="108" t="s">
        <v>87</v>
      </c>
      <c r="AV393" s="106" t="s">
        <v>87</v>
      </c>
      <c r="AW393" s="106" t="s">
        <v>34</v>
      </c>
      <c r="AX393" s="106" t="s">
        <v>77</v>
      </c>
      <c r="AY393" s="108" t="s">
        <v>126</v>
      </c>
    </row>
    <row r="394" spans="1:65" s="106" customFormat="1">
      <c r="B394" s="107"/>
      <c r="D394" s="94" t="s">
        <v>204</v>
      </c>
      <c r="E394" s="108" t="s">
        <v>1</v>
      </c>
      <c r="F394" s="109" t="s">
        <v>661</v>
      </c>
      <c r="H394" s="110">
        <v>25.244</v>
      </c>
      <c r="L394" s="107"/>
      <c r="M394" s="111"/>
      <c r="N394" s="112"/>
      <c r="O394" s="112"/>
      <c r="P394" s="112"/>
      <c r="Q394" s="112"/>
      <c r="R394" s="112"/>
      <c r="S394" s="112"/>
      <c r="T394" s="113"/>
      <c r="AT394" s="108" t="s">
        <v>204</v>
      </c>
      <c r="AU394" s="108" t="s">
        <v>87</v>
      </c>
      <c r="AV394" s="106" t="s">
        <v>87</v>
      </c>
      <c r="AW394" s="106" t="s">
        <v>34</v>
      </c>
      <c r="AX394" s="106" t="s">
        <v>77</v>
      </c>
      <c r="AY394" s="108" t="s">
        <v>126</v>
      </c>
    </row>
    <row r="395" spans="1:65" s="114" customFormat="1">
      <c r="B395" s="115"/>
      <c r="D395" s="94" t="s">
        <v>204</v>
      </c>
      <c r="E395" s="116" t="s">
        <v>1</v>
      </c>
      <c r="F395" s="117" t="s">
        <v>206</v>
      </c>
      <c r="H395" s="118">
        <v>181.19900000000001</v>
      </c>
      <c r="L395" s="115"/>
      <c r="M395" s="119"/>
      <c r="N395" s="120"/>
      <c r="O395" s="120"/>
      <c r="P395" s="120"/>
      <c r="Q395" s="120"/>
      <c r="R395" s="120"/>
      <c r="S395" s="120"/>
      <c r="T395" s="121"/>
      <c r="AT395" s="116" t="s">
        <v>204</v>
      </c>
      <c r="AU395" s="116" t="s">
        <v>87</v>
      </c>
      <c r="AV395" s="114" t="s">
        <v>144</v>
      </c>
      <c r="AW395" s="114" t="s">
        <v>34</v>
      </c>
      <c r="AX395" s="114" t="s">
        <v>85</v>
      </c>
      <c r="AY395" s="116" t="s">
        <v>126</v>
      </c>
    </row>
    <row r="396" spans="1:65" s="11" customFormat="1" ht="37.9" customHeight="1">
      <c r="A396" s="246"/>
      <c r="B396" s="9"/>
      <c r="C396" s="133" t="s">
        <v>662</v>
      </c>
      <c r="D396" s="133" t="s">
        <v>438</v>
      </c>
      <c r="E396" s="134" t="s">
        <v>663</v>
      </c>
      <c r="F396" s="135" t="s">
        <v>1278</v>
      </c>
      <c r="G396" s="136" t="s">
        <v>248</v>
      </c>
      <c r="H396" s="137">
        <v>123.916</v>
      </c>
      <c r="I396" s="182">
        <v>0</v>
      </c>
      <c r="J396" s="138">
        <f>ROUND(I396*H396,2)</f>
        <v>0</v>
      </c>
      <c r="K396" s="139"/>
      <c r="L396" s="140"/>
      <c r="M396" s="141" t="s">
        <v>1</v>
      </c>
      <c r="N396" s="142" t="s">
        <v>42</v>
      </c>
      <c r="O396" s="90">
        <v>0</v>
      </c>
      <c r="P396" s="90">
        <f>O396*H396</f>
        <v>0</v>
      </c>
      <c r="Q396" s="90">
        <v>8.9999999999999993E-3</v>
      </c>
      <c r="R396" s="90">
        <f>Q396*H396</f>
        <v>1.1152439999999999</v>
      </c>
      <c r="S396" s="90">
        <v>0</v>
      </c>
      <c r="T396" s="91">
        <f>S396*H396</f>
        <v>0</v>
      </c>
      <c r="U396" s="246"/>
      <c r="V396" s="246"/>
      <c r="W396" s="246"/>
      <c r="X396" s="246"/>
      <c r="Y396" s="246"/>
      <c r="Z396" s="246"/>
      <c r="AA396" s="246"/>
      <c r="AB396" s="246"/>
      <c r="AC396" s="246"/>
      <c r="AD396" s="246"/>
      <c r="AE396" s="246"/>
      <c r="AR396" s="92" t="s">
        <v>351</v>
      </c>
      <c r="AT396" s="92" t="s">
        <v>438</v>
      </c>
      <c r="AU396" s="92" t="s">
        <v>87</v>
      </c>
      <c r="AY396" s="3" t="s">
        <v>126</v>
      </c>
      <c r="BE396" s="93">
        <f>IF(N396="základní",J396,0)</f>
        <v>0</v>
      </c>
      <c r="BF396" s="93">
        <f>IF(N396="snížená",J396,0)</f>
        <v>0</v>
      </c>
      <c r="BG396" s="93">
        <f>IF(N396="zákl. přenesená",J396,0)</f>
        <v>0</v>
      </c>
      <c r="BH396" s="93">
        <f>IF(N396="sníž. přenesená",J396,0)</f>
        <v>0</v>
      </c>
      <c r="BI396" s="93">
        <f>IF(N396="nulová",J396,0)</f>
        <v>0</v>
      </c>
      <c r="BJ396" s="3" t="s">
        <v>85</v>
      </c>
      <c r="BK396" s="93">
        <f>ROUND(I396*H396,2)</f>
        <v>0</v>
      </c>
      <c r="BL396" s="3" t="s">
        <v>272</v>
      </c>
      <c r="BM396" s="92" t="s">
        <v>664</v>
      </c>
    </row>
    <row r="397" spans="1:65" s="11" customFormat="1" ht="78">
      <c r="A397" s="246"/>
      <c r="B397" s="9"/>
      <c r="C397" s="246"/>
      <c r="D397" s="94" t="s">
        <v>138</v>
      </c>
      <c r="E397" s="246"/>
      <c r="F397" s="105" t="s">
        <v>1279</v>
      </c>
      <c r="G397" s="246"/>
      <c r="H397" s="246"/>
      <c r="I397" s="246"/>
      <c r="J397" s="246"/>
      <c r="K397" s="246"/>
      <c r="L397" s="9"/>
      <c r="M397" s="96"/>
      <c r="N397" s="97"/>
      <c r="O397" s="98"/>
      <c r="P397" s="98"/>
      <c r="Q397" s="98"/>
      <c r="R397" s="98"/>
      <c r="S397" s="98"/>
      <c r="T397" s="99"/>
      <c r="U397" s="246"/>
      <c r="V397" s="246"/>
      <c r="W397" s="246"/>
      <c r="X397" s="246"/>
      <c r="Y397" s="246"/>
      <c r="Z397" s="246"/>
      <c r="AA397" s="246"/>
      <c r="AB397" s="246"/>
      <c r="AC397" s="246"/>
      <c r="AD397" s="246"/>
      <c r="AE397" s="246"/>
      <c r="AT397" s="3" t="s">
        <v>138</v>
      </c>
      <c r="AU397" s="3" t="s">
        <v>87</v>
      </c>
    </row>
    <row r="398" spans="1:65" s="106" customFormat="1">
      <c r="B398" s="107"/>
      <c r="D398" s="94" t="s">
        <v>204</v>
      </c>
      <c r="E398" s="108" t="s">
        <v>1</v>
      </c>
      <c r="F398" s="109" t="s">
        <v>665</v>
      </c>
      <c r="H398" s="110">
        <v>118.015</v>
      </c>
      <c r="L398" s="107"/>
      <c r="M398" s="111"/>
      <c r="N398" s="112"/>
      <c r="O398" s="112"/>
      <c r="P398" s="112"/>
      <c r="Q398" s="112"/>
      <c r="R398" s="112"/>
      <c r="S398" s="112"/>
      <c r="T398" s="113"/>
      <c r="AT398" s="108" t="s">
        <v>204</v>
      </c>
      <c r="AU398" s="108" t="s">
        <v>87</v>
      </c>
      <c r="AV398" s="106" t="s">
        <v>87</v>
      </c>
      <c r="AW398" s="106" t="s">
        <v>34</v>
      </c>
      <c r="AX398" s="106" t="s">
        <v>77</v>
      </c>
      <c r="AY398" s="108" t="s">
        <v>126</v>
      </c>
    </row>
    <row r="399" spans="1:65" s="114" customFormat="1">
      <c r="B399" s="115"/>
      <c r="D399" s="94" t="s">
        <v>204</v>
      </c>
      <c r="E399" s="116" t="s">
        <v>1</v>
      </c>
      <c r="F399" s="117" t="s">
        <v>206</v>
      </c>
      <c r="H399" s="118">
        <v>118.015</v>
      </c>
      <c r="L399" s="115"/>
      <c r="M399" s="119"/>
      <c r="N399" s="120"/>
      <c r="O399" s="120"/>
      <c r="P399" s="120"/>
      <c r="Q399" s="120"/>
      <c r="R399" s="120"/>
      <c r="S399" s="120"/>
      <c r="T399" s="121"/>
      <c r="AT399" s="116" t="s">
        <v>204</v>
      </c>
      <c r="AU399" s="116" t="s">
        <v>87</v>
      </c>
      <c r="AV399" s="114" t="s">
        <v>144</v>
      </c>
      <c r="AW399" s="114" t="s">
        <v>34</v>
      </c>
      <c r="AX399" s="114" t="s">
        <v>85</v>
      </c>
      <c r="AY399" s="116" t="s">
        <v>126</v>
      </c>
    </row>
    <row r="400" spans="1:65" s="106" customFormat="1">
      <c r="B400" s="107"/>
      <c r="D400" s="94" t="s">
        <v>204</v>
      </c>
      <c r="F400" s="109" t="s">
        <v>666</v>
      </c>
      <c r="H400" s="110">
        <v>123.916</v>
      </c>
      <c r="L400" s="107"/>
      <c r="M400" s="111"/>
      <c r="N400" s="112"/>
      <c r="O400" s="112"/>
      <c r="P400" s="112"/>
      <c r="Q400" s="112"/>
      <c r="R400" s="112"/>
      <c r="S400" s="112"/>
      <c r="T400" s="113"/>
      <c r="AT400" s="108" t="s">
        <v>204</v>
      </c>
      <c r="AU400" s="108" t="s">
        <v>87</v>
      </c>
      <c r="AV400" s="106" t="s">
        <v>87</v>
      </c>
      <c r="AW400" s="106" t="s">
        <v>3</v>
      </c>
      <c r="AX400" s="106" t="s">
        <v>85</v>
      </c>
      <c r="AY400" s="108" t="s">
        <v>126</v>
      </c>
    </row>
    <row r="401" spans="1:65" s="11" customFormat="1" ht="44.25" customHeight="1">
      <c r="A401" s="246"/>
      <c r="B401" s="9"/>
      <c r="C401" s="133" t="s">
        <v>667</v>
      </c>
      <c r="D401" s="133" t="s">
        <v>438</v>
      </c>
      <c r="E401" s="134" t="s">
        <v>668</v>
      </c>
      <c r="F401" s="135" t="s">
        <v>1280</v>
      </c>
      <c r="G401" s="136" t="s">
        <v>248</v>
      </c>
      <c r="H401" s="137">
        <v>18.899999999999999</v>
      </c>
      <c r="I401" s="182">
        <v>0</v>
      </c>
      <c r="J401" s="138">
        <f>ROUND(I401*H401,2)</f>
        <v>0</v>
      </c>
      <c r="K401" s="139"/>
      <c r="L401" s="140"/>
      <c r="M401" s="141" t="s">
        <v>1</v>
      </c>
      <c r="N401" s="142" t="s">
        <v>42</v>
      </c>
      <c r="O401" s="90">
        <v>0</v>
      </c>
      <c r="P401" s="90">
        <f>O401*H401</f>
        <v>0</v>
      </c>
      <c r="Q401" s="90">
        <v>8.9999999999999993E-3</v>
      </c>
      <c r="R401" s="90">
        <f>Q401*H401</f>
        <v>0.17009999999999997</v>
      </c>
      <c r="S401" s="90">
        <v>0</v>
      </c>
      <c r="T401" s="91">
        <f>S401*H401</f>
        <v>0</v>
      </c>
      <c r="U401" s="246"/>
      <c r="V401" s="246"/>
      <c r="W401" s="246"/>
      <c r="X401" s="246"/>
      <c r="Y401" s="246"/>
      <c r="Z401" s="246"/>
      <c r="AA401" s="246"/>
      <c r="AB401" s="246"/>
      <c r="AC401" s="246"/>
      <c r="AD401" s="246"/>
      <c r="AE401" s="246"/>
      <c r="AR401" s="92" t="s">
        <v>351</v>
      </c>
      <c r="AT401" s="92" t="s">
        <v>438</v>
      </c>
      <c r="AU401" s="92" t="s">
        <v>87</v>
      </c>
      <c r="AY401" s="3" t="s">
        <v>126</v>
      </c>
      <c r="BE401" s="93">
        <f>IF(N401="základní",J401,0)</f>
        <v>0</v>
      </c>
      <c r="BF401" s="93">
        <f>IF(N401="snížená",J401,0)</f>
        <v>0</v>
      </c>
      <c r="BG401" s="93">
        <f>IF(N401="zákl. přenesená",J401,0)</f>
        <v>0</v>
      </c>
      <c r="BH401" s="93">
        <f>IF(N401="sníž. přenesená",J401,0)</f>
        <v>0</v>
      </c>
      <c r="BI401" s="93">
        <f>IF(N401="nulová",J401,0)</f>
        <v>0</v>
      </c>
      <c r="BJ401" s="3" t="s">
        <v>85</v>
      </c>
      <c r="BK401" s="93">
        <f>ROUND(I401*H401,2)</f>
        <v>0</v>
      </c>
      <c r="BL401" s="3" t="s">
        <v>272</v>
      </c>
      <c r="BM401" s="92" t="s">
        <v>669</v>
      </c>
    </row>
    <row r="402" spans="1:65" s="11" customFormat="1" ht="78">
      <c r="A402" s="246"/>
      <c r="B402" s="9"/>
      <c r="C402" s="246"/>
      <c r="D402" s="94" t="s">
        <v>138</v>
      </c>
      <c r="E402" s="246"/>
      <c r="F402" s="105" t="s">
        <v>1281</v>
      </c>
      <c r="G402" s="246"/>
      <c r="H402" s="246"/>
      <c r="I402" s="246"/>
      <c r="J402" s="246"/>
      <c r="K402" s="246"/>
      <c r="L402" s="9"/>
      <c r="M402" s="96"/>
      <c r="N402" s="97"/>
      <c r="O402" s="98"/>
      <c r="P402" s="98"/>
      <c r="Q402" s="98"/>
      <c r="R402" s="98"/>
      <c r="S402" s="98"/>
      <c r="T402" s="99"/>
      <c r="U402" s="246"/>
      <c r="V402" s="246"/>
      <c r="W402" s="246"/>
      <c r="X402" s="246"/>
      <c r="Y402" s="246"/>
      <c r="Z402" s="246"/>
      <c r="AA402" s="246"/>
      <c r="AB402" s="246"/>
      <c r="AC402" s="246"/>
      <c r="AD402" s="246"/>
      <c r="AE402" s="246"/>
      <c r="AT402" s="3" t="s">
        <v>138</v>
      </c>
      <c r="AU402" s="3" t="s">
        <v>87</v>
      </c>
    </row>
    <row r="403" spans="1:65" s="106" customFormat="1">
      <c r="B403" s="107"/>
      <c r="D403" s="94" t="s">
        <v>204</v>
      </c>
      <c r="E403" s="108" t="s">
        <v>1</v>
      </c>
      <c r="F403" s="109" t="s">
        <v>670</v>
      </c>
      <c r="H403" s="110">
        <v>18</v>
      </c>
      <c r="L403" s="107"/>
      <c r="M403" s="111"/>
      <c r="N403" s="112"/>
      <c r="O403" s="112"/>
      <c r="P403" s="112"/>
      <c r="Q403" s="112"/>
      <c r="R403" s="112"/>
      <c r="S403" s="112"/>
      <c r="T403" s="113"/>
      <c r="AT403" s="108" t="s">
        <v>204</v>
      </c>
      <c r="AU403" s="108" t="s">
        <v>87</v>
      </c>
      <c r="AV403" s="106" t="s">
        <v>87</v>
      </c>
      <c r="AW403" s="106" t="s">
        <v>34</v>
      </c>
      <c r="AX403" s="106" t="s">
        <v>77</v>
      </c>
      <c r="AY403" s="108" t="s">
        <v>126</v>
      </c>
    </row>
    <row r="404" spans="1:65" s="114" customFormat="1">
      <c r="B404" s="115"/>
      <c r="D404" s="94" t="s">
        <v>204</v>
      </c>
      <c r="E404" s="116" t="s">
        <v>1</v>
      </c>
      <c r="F404" s="117" t="s">
        <v>206</v>
      </c>
      <c r="H404" s="118">
        <v>18</v>
      </c>
      <c r="L404" s="115"/>
      <c r="M404" s="119"/>
      <c r="N404" s="120"/>
      <c r="O404" s="120"/>
      <c r="P404" s="120"/>
      <c r="Q404" s="120"/>
      <c r="R404" s="120"/>
      <c r="S404" s="120"/>
      <c r="T404" s="121"/>
      <c r="AT404" s="116" t="s">
        <v>204</v>
      </c>
      <c r="AU404" s="116" t="s">
        <v>87</v>
      </c>
      <c r="AV404" s="114" t="s">
        <v>144</v>
      </c>
      <c r="AW404" s="114" t="s">
        <v>34</v>
      </c>
      <c r="AX404" s="114" t="s">
        <v>85</v>
      </c>
      <c r="AY404" s="116" t="s">
        <v>126</v>
      </c>
    </row>
    <row r="405" spans="1:65" s="106" customFormat="1">
      <c r="B405" s="107"/>
      <c r="D405" s="94" t="s">
        <v>204</v>
      </c>
      <c r="F405" s="109" t="s">
        <v>671</v>
      </c>
      <c r="H405" s="110">
        <v>18.899999999999999</v>
      </c>
      <c r="L405" s="107"/>
      <c r="M405" s="111"/>
      <c r="N405" s="112"/>
      <c r="O405" s="112"/>
      <c r="P405" s="112"/>
      <c r="Q405" s="112"/>
      <c r="R405" s="112"/>
      <c r="S405" s="112"/>
      <c r="T405" s="113"/>
      <c r="AT405" s="108" t="s">
        <v>204</v>
      </c>
      <c r="AU405" s="108" t="s">
        <v>87</v>
      </c>
      <c r="AV405" s="106" t="s">
        <v>87</v>
      </c>
      <c r="AW405" s="106" t="s">
        <v>3</v>
      </c>
      <c r="AX405" s="106" t="s">
        <v>85</v>
      </c>
      <c r="AY405" s="108" t="s">
        <v>126</v>
      </c>
    </row>
    <row r="406" spans="1:65" s="11" customFormat="1" ht="44.25" customHeight="1">
      <c r="A406" s="246"/>
      <c r="B406" s="9"/>
      <c r="C406" s="133" t="s">
        <v>672</v>
      </c>
      <c r="D406" s="133" t="s">
        <v>438</v>
      </c>
      <c r="E406" s="134" t="s">
        <v>673</v>
      </c>
      <c r="F406" s="135" t="s">
        <v>1282</v>
      </c>
      <c r="G406" s="136" t="s">
        <v>248</v>
      </c>
      <c r="H406" s="137">
        <v>47.442999999999998</v>
      </c>
      <c r="I406" s="182">
        <v>0</v>
      </c>
      <c r="J406" s="138">
        <f>ROUND(I406*H406,2)</f>
        <v>0</v>
      </c>
      <c r="K406" s="139"/>
      <c r="L406" s="140"/>
      <c r="M406" s="141" t="s">
        <v>1</v>
      </c>
      <c r="N406" s="142" t="s">
        <v>42</v>
      </c>
      <c r="O406" s="90">
        <v>0</v>
      </c>
      <c r="P406" s="90">
        <f>O406*H406</f>
        <v>0</v>
      </c>
      <c r="Q406" s="90">
        <v>8.9999999999999993E-3</v>
      </c>
      <c r="R406" s="90">
        <f>Q406*H406</f>
        <v>0.42698699999999995</v>
      </c>
      <c r="S406" s="90">
        <v>0</v>
      </c>
      <c r="T406" s="91">
        <f>S406*H406</f>
        <v>0</v>
      </c>
      <c r="U406" s="246"/>
      <c r="V406" s="246"/>
      <c r="W406" s="246"/>
      <c r="X406" s="246"/>
      <c r="Y406" s="246"/>
      <c r="Z406" s="246"/>
      <c r="AA406" s="246"/>
      <c r="AB406" s="246"/>
      <c r="AC406" s="246"/>
      <c r="AD406" s="246"/>
      <c r="AE406" s="246"/>
      <c r="AR406" s="92" t="s">
        <v>351</v>
      </c>
      <c r="AT406" s="92" t="s">
        <v>438</v>
      </c>
      <c r="AU406" s="92" t="s">
        <v>87</v>
      </c>
      <c r="AY406" s="3" t="s">
        <v>126</v>
      </c>
      <c r="BE406" s="93">
        <f>IF(N406="základní",J406,0)</f>
        <v>0</v>
      </c>
      <c r="BF406" s="93">
        <f>IF(N406="snížená",J406,0)</f>
        <v>0</v>
      </c>
      <c r="BG406" s="93">
        <f>IF(N406="zákl. přenesená",J406,0)</f>
        <v>0</v>
      </c>
      <c r="BH406" s="93">
        <f>IF(N406="sníž. přenesená",J406,0)</f>
        <v>0</v>
      </c>
      <c r="BI406" s="93">
        <f>IF(N406="nulová",J406,0)</f>
        <v>0</v>
      </c>
      <c r="BJ406" s="3" t="s">
        <v>85</v>
      </c>
      <c r="BK406" s="93">
        <f>ROUND(I406*H406,2)</f>
        <v>0</v>
      </c>
      <c r="BL406" s="3" t="s">
        <v>272</v>
      </c>
      <c r="BM406" s="92" t="s">
        <v>674</v>
      </c>
    </row>
    <row r="407" spans="1:65" s="11" customFormat="1" ht="136.5">
      <c r="A407" s="246"/>
      <c r="B407" s="9"/>
      <c r="C407" s="246"/>
      <c r="D407" s="94" t="s">
        <v>138</v>
      </c>
      <c r="E407" s="246"/>
      <c r="F407" s="105" t="s">
        <v>1283</v>
      </c>
      <c r="G407" s="246"/>
      <c r="H407" s="246"/>
      <c r="I407" s="246"/>
      <c r="J407" s="246"/>
      <c r="K407" s="246"/>
      <c r="L407" s="9"/>
      <c r="M407" s="96"/>
      <c r="N407" s="97"/>
      <c r="O407" s="98"/>
      <c r="P407" s="98"/>
      <c r="Q407" s="98"/>
      <c r="R407" s="98"/>
      <c r="S407" s="98"/>
      <c r="T407" s="99"/>
      <c r="U407" s="246"/>
      <c r="V407" s="246"/>
      <c r="W407" s="246"/>
      <c r="X407" s="246"/>
      <c r="Y407" s="246"/>
      <c r="Z407" s="246"/>
      <c r="AA407" s="246"/>
      <c r="AB407" s="246"/>
      <c r="AC407" s="246"/>
      <c r="AD407" s="246"/>
      <c r="AE407" s="246"/>
      <c r="AT407" s="3" t="s">
        <v>138</v>
      </c>
      <c r="AU407" s="3" t="s">
        <v>87</v>
      </c>
    </row>
    <row r="408" spans="1:65" s="106" customFormat="1">
      <c r="B408" s="107"/>
      <c r="D408" s="94" t="s">
        <v>204</v>
      </c>
      <c r="E408" s="108" t="s">
        <v>1</v>
      </c>
      <c r="F408" s="109" t="s">
        <v>675</v>
      </c>
      <c r="H408" s="110">
        <v>19.940000000000001</v>
      </c>
      <c r="L408" s="107"/>
      <c r="M408" s="111"/>
      <c r="N408" s="112"/>
      <c r="O408" s="112"/>
      <c r="P408" s="112"/>
      <c r="Q408" s="112"/>
      <c r="R408" s="112"/>
      <c r="S408" s="112"/>
      <c r="T408" s="113"/>
      <c r="AT408" s="108" t="s">
        <v>204</v>
      </c>
      <c r="AU408" s="108" t="s">
        <v>87</v>
      </c>
      <c r="AV408" s="106" t="s">
        <v>87</v>
      </c>
      <c r="AW408" s="106" t="s">
        <v>34</v>
      </c>
      <c r="AX408" s="106" t="s">
        <v>77</v>
      </c>
      <c r="AY408" s="108" t="s">
        <v>126</v>
      </c>
    </row>
    <row r="409" spans="1:65" s="106" customFormat="1">
      <c r="B409" s="107"/>
      <c r="D409" s="94" t="s">
        <v>204</v>
      </c>
      <c r="E409" s="108" t="s">
        <v>1</v>
      </c>
      <c r="F409" s="109" t="s">
        <v>676</v>
      </c>
      <c r="H409" s="110">
        <v>25.244</v>
      </c>
      <c r="L409" s="107"/>
      <c r="M409" s="111"/>
      <c r="N409" s="112"/>
      <c r="O409" s="112"/>
      <c r="P409" s="112"/>
      <c r="Q409" s="112"/>
      <c r="R409" s="112"/>
      <c r="S409" s="112"/>
      <c r="T409" s="113"/>
      <c r="AT409" s="108" t="s">
        <v>204</v>
      </c>
      <c r="AU409" s="108" t="s">
        <v>87</v>
      </c>
      <c r="AV409" s="106" t="s">
        <v>87</v>
      </c>
      <c r="AW409" s="106" t="s">
        <v>34</v>
      </c>
      <c r="AX409" s="106" t="s">
        <v>77</v>
      </c>
      <c r="AY409" s="108" t="s">
        <v>126</v>
      </c>
    </row>
    <row r="410" spans="1:65" s="114" customFormat="1">
      <c r="B410" s="115"/>
      <c r="D410" s="94" t="s">
        <v>204</v>
      </c>
      <c r="E410" s="116" t="s">
        <v>1</v>
      </c>
      <c r="F410" s="117" t="s">
        <v>206</v>
      </c>
      <c r="H410" s="118">
        <v>45.183999999999997</v>
      </c>
      <c r="L410" s="115"/>
      <c r="M410" s="119"/>
      <c r="N410" s="120"/>
      <c r="O410" s="120"/>
      <c r="P410" s="120"/>
      <c r="Q410" s="120"/>
      <c r="R410" s="120"/>
      <c r="S410" s="120"/>
      <c r="T410" s="121"/>
      <c r="AT410" s="116" t="s">
        <v>204</v>
      </c>
      <c r="AU410" s="116" t="s">
        <v>87</v>
      </c>
      <c r="AV410" s="114" t="s">
        <v>144</v>
      </c>
      <c r="AW410" s="114" t="s">
        <v>34</v>
      </c>
      <c r="AX410" s="114" t="s">
        <v>85</v>
      </c>
      <c r="AY410" s="116" t="s">
        <v>126</v>
      </c>
    </row>
    <row r="411" spans="1:65" s="106" customFormat="1">
      <c r="B411" s="107"/>
      <c r="D411" s="94" t="s">
        <v>204</v>
      </c>
      <c r="F411" s="109" t="s">
        <v>677</v>
      </c>
      <c r="H411" s="110">
        <v>47.442999999999998</v>
      </c>
      <c r="L411" s="107"/>
      <c r="M411" s="111"/>
      <c r="N411" s="112"/>
      <c r="O411" s="112"/>
      <c r="P411" s="112"/>
      <c r="Q411" s="112"/>
      <c r="R411" s="112"/>
      <c r="S411" s="112"/>
      <c r="T411" s="113"/>
      <c r="AT411" s="108" t="s">
        <v>204</v>
      </c>
      <c r="AU411" s="108" t="s">
        <v>87</v>
      </c>
      <c r="AV411" s="106" t="s">
        <v>87</v>
      </c>
      <c r="AW411" s="106" t="s">
        <v>3</v>
      </c>
      <c r="AX411" s="106" t="s">
        <v>85</v>
      </c>
      <c r="AY411" s="108" t="s">
        <v>126</v>
      </c>
    </row>
    <row r="412" spans="1:65" s="11" customFormat="1" ht="24.2" customHeight="1">
      <c r="A412" s="246"/>
      <c r="B412" s="9"/>
      <c r="C412" s="81" t="s">
        <v>678</v>
      </c>
      <c r="D412" s="81" t="s">
        <v>129</v>
      </c>
      <c r="E412" s="82" t="s">
        <v>679</v>
      </c>
      <c r="F412" s="83" t="s">
        <v>680</v>
      </c>
      <c r="G412" s="84" t="s">
        <v>248</v>
      </c>
      <c r="H412" s="85">
        <v>181.19900000000001</v>
      </c>
      <c r="I412" s="1">
        <v>0</v>
      </c>
      <c r="J412" s="86">
        <f>ROUND(I412*H412,2)</f>
        <v>0</v>
      </c>
      <c r="K412" s="87"/>
      <c r="L412" s="9"/>
      <c r="M412" s="88" t="s">
        <v>1</v>
      </c>
      <c r="N412" s="89" t="s">
        <v>42</v>
      </c>
      <c r="O412" s="90">
        <v>0.54800000000000004</v>
      </c>
      <c r="P412" s="90">
        <f>O412*H412</f>
        <v>99.297052000000008</v>
      </c>
      <c r="Q412" s="90">
        <v>1.0399999999999999E-3</v>
      </c>
      <c r="R412" s="90">
        <f>Q412*H412</f>
        <v>0.18844696</v>
      </c>
      <c r="S412" s="90">
        <v>0</v>
      </c>
      <c r="T412" s="91">
        <f>S412*H412</f>
        <v>0</v>
      </c>
      <c r="U412" s="246"/>
      <c r="V412" s="246"/>
      <c r="W412" s="246"/>
      <c r="X412" s="246"/>
      <c r="Y412" s="246"/>
      <c r="Z412" s="246"/>
      <c r="AA412" s="246"/>
      <c r="AB412" s="246"/>
      <c r="AC412" s="246"/>
      <c r="AD412" s="246"/>
      <c r="AE412" s="246"/>
      <c r="AR412" s="92" t="s">
        <v>272</v>
      </c>
      <c r="AT412" s="92" t="s">
        <v>129</v>
      </c>
      <c r="AU412" s="92" t="s">
        <v>87</v>
      </c>
      <c r="AY412" s="3" t="s">
        <v>126</v>
      </c>
      <c r="BE412" s="93">
        <f>IF(N412="základní",J412,0)</f>
        <v>0</v>
      </c>
      <c r="BF412" s="93">
        <f>IF(N412="snížená",J412,0)</f>
        <v>0</v>
      </c>
      <c r="BG412" s="93">
        <f>IF(N412="zákl. přenesená",J412,0)</f>
        <v>0</v>
      </c>
      <c r="BH412" s="93">
        <f>IF(N412="sníž. přenesená",J412,0)</f>
        <v>0</v>
      </c>
      <c r="BI412" s="93">
        <f>IF(N412="nulová",J412,0)</f>
        <v>0</v>
      </c>
      <c r="BJ412" s="3" t="s">
        <v>85</v>
      </c>
      <c r="BK412" s="93">
        <f>ROUND(I412*H412,2)</f>
        <v>0</v>
      </c>
      <c r="BL412" s="3" t="s">
        <v>272</v>
      </c>
      <c r="BM412" s="92" t="s">
        <v>681</v>
      </c>
    </row>
    <row r="413" spans="1:65" s="11" customFormat="1" ht="19.5">
      <c r="A413" s="246"/>
      <c r="B413" s="9"/>
      <c r="C413" s="246"/>
      <c r="D413" s="94" t="s">
        <v>138</v>
      </c>
      <c r="E413" s="246"/>
      <c r="F413" s="105" t="s">
        <v>682</v>
      </c>
      <c r="G413" s="246"/>
      <c r="H413" s="246"/>
      <c r="I413" s="246"/>
      <c r="J413" s="246"/>
      <c r="K413" s="246"/>
      <c r="L413" s="9"/>
      <c r="M413" s="96"/>
      <c r="N413" s="97"/>
      <c r="O413" s="98"/>
      <c r="P413" s="98"/>
      <c r="Q413" s="98"/>
      <c r="R413" s="98"/>
      <c r="S413" s="98"/>
      <c r="T413" s="99"/>
      <c r="U413" s="246"/>
      <c r="V413" s="246"/>
      <c r="W413" s="246"/>
      <c r="X413" s="246"/>
      <c r="Y413" s="246"/>
      <c r="Z413" s="246"/>
      <c r="AA413" s="246"/>
      <c r="AB413" s="246"/>
      <c r="AC413" s="246"/>
      <c r="AD413" s="246"/>
      <c r="AE413" s="246"/>
      <c r="AT413" s="3" t="s">
        <v>138</v>
      </c>
      <c r="AU413" s="3" t="s">
        <v>87</v>
      </c>
    </row>
    <row r="414" spans="1:65" s="106" customFormat="1">
      <c r="B414" s="107"/>
      <c r="D414" s="94" t="s">
        <v>204</v>
      </c>
      <c r="E414" s="108" t="s">
        <v>1</v>
      </c>
      <c r="F414" s="109" t="s">
        <v>660</v>
      </c>
      <c r="H414" s="110">
        <v>155.95500000000001</v>
      </c>
      <c r="L414" s="107"/>
      <c r="M414" s="111"/>
      <c r="N414" s="112"/>
      <c r="O414" s="112"/>
      <c r="P414" s="112"/>
      <c r="Q414" s="112"/>
      <c r="R414" s="112"/>
      <c r="S414" s="112"/>
      <c r="T414" s="113"/>
      <c r="AT414" s="108" t="s">
        <v>204</v>
      </c>
      <c r="AU414" s="108" t="s">
        <v>87</v>
      </c>
      <c r="AV414" s="106" t="s">
        <v>87</v>
      </c>
      <c r="AW414" s="106" t="s">
        <v>34</v>
      </c>
      <c r="AX414" s="106" t="s">
        <v>77</v>
      </c>
      <c r="AY414" s="108" t="s">
        <v>126</v>
      </c>
    </row>
    <row r="415" spans="1:65" s="106" customFormat="1">
      <c r="B415" s="107"/>
      <c r="D415" s="94" t="s">
        <v>204</v>
      </c>
      <c r="E415" s="108" t="s">
        <v>1</v>
      </c>
      <c r="F415" s="109" t="s">
        <v>661</v>
      </c>
      <c r="H415" s="110">
        <v>25.244</v>
      </c>
      <c r="L415" s="107"/>
      <c r="M415" s="111"/>
      <c r="N415" s="112"/>
      <c r="O415" s="112"/>
      <c r="P415" s="112"/>
      <c r="Q415" s="112"/>
      <c r="R415" s="112"/>
      <c r="S415" s="112"/>
      <c r="T415" s="113"/>
      <c r="AT415" s="108" t="s">
        <v>204</v>
      </c>
      <c r="AU415" s="108" t="s">
        <v>87</v>
      </c>
      <c r="AV415" s="106" t="s">
        <v>87</v>
      </c>
      <c r="AW415" s="106" t="s">
        <v>34</v>
      </c>
      <c r="AX415" s="106" t="s">
        <v>77</v>
      </c>
      <c r="AY415" s="108" t="s">
        <v>126</v>
      </c>
    </row>
    <row r="416" spans="1:65" s="114" customFormat="1">
      <c r="B416" s="115"/>
      <c r="D416" s="94" t="s">
        <v>204</v>
      </c>
      <c r="E416" s="116" t="s">
        <v>1</v>
      </c>
      <c r="F416" s="117" t="s">
        <v>206</v>
      </c>
      <c r="H416" s="118">
        <v>181.19900000000001</v>
      </c>
      <c r="L416" s="115"/>
      <c r="M416" s="119"/>
      <c r="N416" s="120"/>
      <c r="O416" s="120"/>
      <c r="P416" s="120"/>
      <c r="Q416" s="120"/>
      <c r="R416" s="120"/>
      <c r="S416" s="120"/>
      <c r="T416" s="121"/>
      <c r="AT416" s="116" t="s">
        <v>204</v>
      </c>
      <c r="AU416" s="116" t="s">
        <v>87</v>
      </c>
      <c r="AV416" s="114" t="s">
        <v>144</v>
      </c>
      <c r="AW416" s="114" t="s">
        <v>34</v>
      </c>
      <c r="AX416" s="114" t="s">
        <v>85</v>
      </c>
      <c r="AY416" s="116" t="s">
        <v>126</v>
      </c>
    </row>
    <row r="417" spans="1:65" s="11" customFormat="1" ht="37.9" customHeight="1">
      <c r="A417" s="246"/>
      <c r="B417" s="9"/>
      <c r="C417" s="81" t="s">
        <v>683</v>
      </c>
      <c r="D417" s="81" t="s">
        <v>129</v>
      </c>
      <c r="E417" s="82" t="s">
        <v>684</v>
      </c>
      <c r="F417" s="83" t="s">
        <v>685</v>
      </c>
      <c r="G417" s="84" t="s">
        <v>248</v>
      </c>
      <c r="H417" s="85">
        <v>181.19900000000001</v>
      </c>
      <c r="I417" s="1">
        <v>0</v>
      </c>
      <c r="J417" s="86">
        <f>ROUND(I417*H417,2)</f>
        <v>0</v>
      </c>
      <c r="K417" s="87"/>
      <c r="L417" s="9"/>
      <c r="M417" s="88" t="s">
        <v>1</v>
      </c>
      <c r="N417" s="89" t="s">
        <v>42</v>
      </c>
      <c r="O417" s="90">
        <v>0.54800000000000004</v>
      </c>
      <c r="P417" s="90">
        <f>O417*H417</f>
        <v>99.297052000000008</v>
      </c>
      <c r="Q417" s="90">
        <v>1.0399999999999999E-3</v>
      </c>
      <c r="R417" s="90">
        <f>Q417*H417</f>
        <v>0.18844696</v>
      </c>
      <c r="S417" s="90">
        <v>0</v>
      </c>
      <c r="T417" s="91">
        <f>S417*H417</f>
        <v>0</v>
      </c>
      <c r="U417" s="246"/>
      <c r="V417" s="246"/>
      <c r="W417" s="246"/>
      <c r="X417" s="246"/>
      <c r="Y417" s="246"/>
      <c r="Z417" s="246"/>
      <c r="AA417" s="246"/>
      <c r="AB417" s="246"/>
      <c r="AC417" s="246"/>
      <c r="AD417" s="246"/>
      <c r="AE417" s="246"/>
      <c r="AR417" s="92" t="s">
        <v>272</v>
      </c>
      <c r="AT417" s="92" t="s">
        <v>129</v>
      </c>
      <c r="AU417" s="92" t="s">
        <v>87</v>
      </c>
      <c r="AY417" s="3" t="s">
        <v>126</v>
      </c>
      <c r="BE417" s="93">
        <f>IF(N417="základní",J417,0)</f>
        <v>0</v>
      </c>
      <c r="BF417" s="93">
        <f>IF(N417="snížená",J417,0)</f>
        <v>0</v>
      </c>
      <c r="BG417" s="93">
        <f>IF(N417="zákl. přenesená",J417,0)</f>
        <v>0</v>
      </c>
      <c r="BH417" s="93">
        <f>IF(N417="sníž. přenesená",J417,0)</f>
        <v>0</v>
      </c>
      <c r="BI417" s="93">
        <f>IF(N417="nulová",J417,0)</f>
        <v>0</v>
      </c>
      <c r="BJ417" s="3" t="s">
        <v>85</v>
      </c>
      <c r="BK417" s="93">
        <f>ROUND(I417*H417,2)</f>
        <v>0</v>
      </c>
      <c r="BL417" s="3" t="s">
        <v>272</v>
      </c>
      <c r="BM417" s="92" t="s">
        <v>686</v>
      </c>
    </row>
    <row r="418" spans="1:65" s="11" customFormat="1" ht="29.25">
      <c r="A418" s="246"/>
      <c r="B418" s="9"/>
      <c r="C418" s="246"/>
      <c r="D418" s="94" t="s">
        <v>138</v>
      </c>
      <c r="E418" s="246"/>
      <c r="F418" s="105" t="s">
        <v>687</v>
      </c>
      <c r="G418" s="246"/>
      <c r="H418" s="246"/>
      <c r="I418" s="246"/>
      <c r="J418" s="246"/>
      <c r="K418" s="246"/>
      <c r="L418" s="9"/>
      <c r="M418" s="96"/>
      <c r="N418" s="97"/>
      <c r="O418" s="98"/>
      <c r="P418" s="98"/>
      <c r="Q418" s="98"/>
      <c r="R418" s="98"/>
      <c r="S418" s="98"/>
      <c r="T418" s="99"/>
      <c r="U418" s="246"/>
      <c r="V418" s="246"/>
      <c r="W418" s="246"/>
      <c r="X418" s="246"/>
      <c r="Y418" s="246"/>
      <c r="Z418" s="246"/>
      <c r="AA418" s="246"/>
      <c r="AB418" s="246"/>
      <c r="AC418" s="246"/>
      <c r="AD418" s="246"/>
      <c r="AE418" s="246"/>
      <c r="AT418" s="3" t="s">
        <v>138</v>
      </c>
      <c r="AU418" s="3" t="s">
        <v>87</v>
      </c>
    </row>
    <row r="419" spans="1:65" s="106" customFormat="1">
      <c r="B419" s="107"/>
      <c r="D419" s="94" t="s">
        <v>204</v>
      </c>
      <c r="E419" s="108" t="s">
        <v>1</v>
      </c>
      <c r="F419" s="109" t="s">
        <v>660</v>
      </c>
      <c r="H419" s="110">
        <v>155.95500000000001</v>
      </c>
      <c r="L419" s="107"/>
      <c r="M419" s="111"/>
      <c r="N419" s="112"/>
      <c r="O419" s="112"/>
      <c r="P419" s="112"/>
      <c r="Q419" s="112"/>
      <c r="R419" s="112"/>
      <c r="S419" s="112"/>
      <c r="T419" s="113"/>
      <c r="AT419" s="108" t="s">
        <v>204</v>
      </c>
      <c r="AU419" s="108" t="s">
        <v>87</v>
      </c>
      <c r="AV419" s="106" t="s">
        <v>87</v>
      </c>
      <c r="AW419" s="106" t="s">
        <v>34</v>
      </c>
      <c r="AX419" s="106" t="s">
        <v>77</v>
      </c>
      <c r="AY419" s="108" t="s">
        <v>126</v>
      </c>
    </row>
    <row r="420" spans="1:65" s="106" customFormat="1">
      <c r="B420" s="107"/>
      <c r="D420" s="94" t="s">
        <v>204</v>
      </c>
      <c r="E420" s="108" t="s">
        <v>1</v>
      </c>
      <c r="F420" s="109" t="s">
        <v>661</v>
      </c>
      <c r="H420" s="110">
        <v>25.244</v>
      </c>
      <c r="L420" s="107"/>
      <c r="M420" s="111"/>
      <c r="N420" s="112"/>
      <c r="O420" s="112"/>
      <c r="P420" s="112"/>
      <c r="Q420" s="112"/>
      <c r="R420" s="112"/>
      <c r="S420" s="112"/>
      <c r="T420" s="113"/>
      <c r="AT420" s="108" t="s">
        <v>204</v>
      </c>
      <c r="AU420" s="108" t="s">
        <v>87</v>
      </c>
      <c r="AV420" s="106" t="s">
        <v>87</v>
      </c>
      <c r="AW420" s="106" t="s">
        <v>34</v>
      </c>
      <c r="AX420" s="106" t="s">
        <v>77</v>
      </c>
      <c r="AY420" s="108" t="s">
        <v>126</v>
      </c>
    </row>
    <row r="421" spans="1:65" s="114" customFormat="1">
      <c r="B421" s="115"/>
      <c r="D421" s="94" t="s">
        <v>204</v>
      </c>
      <c r="E421" s="116" t="s">
        <v>1</v>
      </c>
      <c r="F421" s="117" t="s">
        <v>206</v>
      </c>
      <c r="H421" s="118">
        <v>181.19900000000001</v>
      </c>
      <c r="L421" s="115"/>
      <c r="M421" s="119"/>
      <c r="N421" s="120"/>
      <c r="O421" s="120"/>
      <c r="P421" s="120"/>
      <c r="Q421" s="120"/>
      <c r="R421" s="120"/>
      <c r="S421" s="120"/>
      <c r="T421" s="121"/>
      <c r="AT421" s="116" t="s">
        <v>204</v>
      </c>
      <c r="AU421" s="116" t="s">
        <v>87</v>
      </c>
      <c r="AV421" s="114" t="s">
        <v>144</v>
      </c>
      <c r="AW421" s="114" t="s">
        <v>34</v>
      </c>
      <c r="AX421" s="114" t="s">
        <v>85</v>
      </c>
      <c r="AY421" s="116" t="s">
        <v>126</v>
      </c>
    </row>
    <row r="422" spans="1:65" s="11" customFormat="1" ht="16.5" customHeight="1">
      <c r="A422" s="246"/>
      <c r="B422" s="9"/>
      <c r="C422" s="81" t="s">
        <v>688</v>
      </c>
      <c r="D422" s="81" t="s">
        <v>129</v>
      </c>
      <c r="E422" s="82" t="s">
        <v>689</v>
      </c>
      <c r="F422" s="83" t="s">
        <v>690</v>
      </c>
      <c r="G422" s="84" t="s">
        <v>132</v>
      </c>
      <c r="H422" s="85">
        <v>29</v>
      </c>
      <c r="I422" s="1">
        <v>0</v>
      </c>
      <c r="J422" s="86">
        <f>ROUND(I422*H422,2)</f>
        <v>0</v>
      </c>
      <c r="K422" s="87"/>
      <c r="L422" s="9"/>
      <c r="M422" s="88" t="s">
        <v>1</v>
      </c>
      <c r="N422" s="89" t="s">
        <v>42</v>
      </c>
      <c r="O422" s="90">
        <v>0.54800000000000004</v>
      </c>
      <c r="P422" s="90">
        <f>O422*H422</f>
        <v>15.892000000000001</v>
      </c>
      <c r="Q422" s="90">
        <v>1.0399999999999999E-3</v>
      </c>
      <c r="R422" s="90">
        <f>Q422*H422</f>
        <v>3.0159999999999996E-2</v>
      </c>
      <c r="S422" s="90">
        <v>0</v>
      </c>
      <c r="T422" s="91">
        <f>S422*H422</f>
        <v>0</v>
      </c>
      <c r="U422" s="246"/>
      <c r="V422" s="246"/>
      <c r="W422" s="246"/>
      <c r="X422" s="246"/>
      <c r="Y422" s="246"/>
      <c r="Z422" s="246"/>
      <c r="AA422" s="246"/>
      <c r="AB422" s="246"/>
      <c r="AC422" s="246"/>
      <c r="AD422" s="246"/>
      <c r="AE422" s="246"/>
      <c r="AR422" s="92" t="s">
        <v>272</v>
      </c>
      <c r="AT422" s="92" t="s">
        <v>129</v>
      </c>
      <c r="AU422" s="92" t="s">
        <v>87</v>
      </c>
      <c r="AY422" s="3" t="s">
        <v>126</v>
      </c>
      <c r="BE422" s="93">
        <f>IF(N422="základní",J422,0)</f>
        <v>0</v>
      </c>
      <c r="BF422" s="93">
        <f>IF(N422="snížená",J422,0)</f>
        <v>0</v>
      </c>
      <c r="BG422" s="93">
        <f>IF(N422="zákl. přenesená",J422,0)</f>
        <v>0</v>
      </c>
      <c r="BH422" s="93">
        <f>IF(N422="sníž. přenesená",J422,0)</f>
        <v>0</v>
      </c>
      <c r="BI422" s="93">
        <f>IF(N422="nulová",J422,0)</f>
        <v>0</v>
      </c>
      <c r="BJ422" s="3" t="s">
        <v>85</v>
      </c>
      <c r="BK422" s="93">
        <f>ROUND(I422*H422,2)</f>
        <v>0</v>
      </c>
      <c r="BL422" s="3" t="s">
        <v>272</v>
      </c>
      <c r="BM422" s="92" t="s">
        <v>691</v>
      </c>
    </row>
    <row r="423" spans="1:65" s="11" customFormat="1" ht="19.5">
      <c r="A423" s="246"/>
      <c r="B423" s="9"/>
      <c r="C423" s="246"/>
      <c r="D423" s="94" t="s">
        <v>138</v>
      </c>
      <c r="E423" s="246"/>
      <c r="F423" s="105" t="s">
        <v>692</v>
      </c>
      <c r="G423" s="246"/>
      <c r="H423" s="246"/>
      <c r="I423" s="246"/>
      <c r="J423" s="246"/>
      <c r="K423" s="246"/>
      <c r="L423" s="9"/>
      <c r="M423" s="96"/>
      <c r="N423" s="97"/>
      <c r="O423" s="98"/>
      <c r="P423" s="98"/>
      <c r="Q423" s="98"/>
      <c r="R423" s="98"/>
      <c r="S423" s="98"/>
      <c r="T423" s="99"/>
      <c r="U423" s="246"/>
      <c r="V423" s="246"/>
      <c r="W423" s="246"/>
      <c r="X423" s="246"/>
      <c r="Y423" s="246"/>
      <c r="Z423" s="246"/>
      <c r="AA423" s="246"/>
      <c r="AB423" s="246"/>
      <c r="AC423" s="246"/>
      <c r="AD423" s="246"/>
      <c r="AE423" s="246"/>
      <c r="AT423" s="3" t="s">
        <v>138</v>
      </c>
      <c r="AU423" s="3" t="s">
        <v>87</v>
      </c>
    </row>
    <row r="424" spans="1:65" s="106" customFormat="1">
      <c r="B424" s="107"/>
      <c r="D424" s="94" t="s">
        <v>204</v>
      </c>
      <c r="E424" s="108" t="s">
        <v>1</v>
      </c>
      <c r="F424" s="109" t="s">
        <v>334</v>
      </c>
      <c r="H424" s="110">
        <v>29</v>
      </c>
      <c r="L424" s="107"/>
      <c r="M424" s="111"/>
      <c r="N424" s="112"/>
      <c r="O424" s="112"/>
      <c r="P424" s="112"/>
      <c r="Q424" s="112"/>
      <c r="R424" s="112"/>
      <c r="S424" s="112"/>
      <c r="T424" s="113"/>
      <c r="AT424" s="108" t="s">
        <v>204</v>
      </c>
      <c r="AU424" s="108" t="s">
        <v>87</v>
      </c>
      <c r="AV424" s="106" t="s">
        <v>87</v>
      </c>
      <c r="AW424" s="106" t="s">
        <v>34</v>
      </c>
      <c r="AX424" s="106" t="s">
        <v>77</v>
      </c>
      <c r="AY424" s="108" t="s">
        <v>126</v>
      </c>
    </row>
    <row r="425" spans="1:65" s="114" customFormat="1">
      <c r="B425" s="115"/>
      <c r="D425" s="94" t="s">
        <v>204</v>
      </c>
      <c r="E425" s="116" t="s">
        <v>1</v>
      </c>
      <c r="F425" s="117" t="s">
        <v>206</v>
      </c>
      <c r="H425" s="118">
        <v>29</v>
      </c>
      <c r="L425" s="115"/>
      <c r="M425" s="119"/>
      <c r="N425" s="120"/>
      <c r="O425" s="120"/>
      <c r="P425" s="120"/>
      <c r="Q425" s="120"/>
      <c r="R425" s="120"/>
      <c r="S425" s="120"/>
      <c r="T425" s="121"/>
      <c r="AT425" s="116" t="s">
        <v>204</v>
      </c>
      <c r="AU425" s="116" t="s">
        <v>87</v>
      </c>
      <c r="AV425" s="114" t="s">
        <v>144</v>
      </c>
      <c r="AW425" s="114" t="s">
        <v>34</v>
      </c>
      <c r="AX425" s="114" t="s">
        <v>85</v>
      </c>
      <c r="AY425" s="116" t="s">
        <v>126</v>
      </c>
    </row>
    <row r="426" spans="1:65" s="11" customFormat="1" ht="24.2" customHeight="1">
      <c r="A426" s="246"/>
      <c r="B426" s="9"/>
      <c r="C426" s="81" t="s">
        <v>693</v>
      </c>
      <c r="D426" s="81" t="s">
        <v>129</v>
      </c>
      <c r="E426" s="82" t="s">
        <v>694</v>
      </c>
      <c r="F426" s="83" t="s">
        <v>695</v>
      </c>
      <c r="G426" s="84" t="s">
        <v>233</v>
      </c>
      <c r="H426" s="85">
        <v>2.3079999999999998</v>
      </c>
      <c r="I426" s="1">
        <v>0</v>
      </c>
      <c r="J426" s="86">
        <f>ROUND(I426*H426,2)</f>
        <v>0</v>
      </c>
      <c r="K426" s="87"/>
      <c r="L426" s="9"/>
      <c r="M426" s="88" t="s">
        <v>1</v>
      </c>
      <c r="N426" s="89" t="s">
        <v>42</v>
      </c>
      <c r="O426" s="90">
        <v>6.3440000000000003</v>
      </c>
      <c r="P426" s="90">
        <f>O426*H426</f>
        <v>14.641952</v>
      </c>
      <c r="Q426" s="90">
        <v>0</v>
      </c>
      <c r="R426" s="90">
        <f>Q426*H426</f>
        <v>0</v>
      </c>
      <c r="S426" s="90">
        <v>0</v>
      </c>
      <c r="T426" s="91">
        <f>S426*H426</f>
        <v>0</v>
      </c>
      <c r="U426" s="246"/>
      <c r="V426" s="246"/>
      <c r="W426" s="246"/>
      <c r="X426" s="246"/>
      <c r="Y426" s="246"/>
      <c r="Z426" s="246"/>
      <c r="AA426" s="246"/>
      <c r="AB426" s="246"/>
      <c r="AC426" s="246"/>
      <c r="AD426" s="246"/>
      <c r="AE426" s="246"/>
      <c r="AR426" s="92" t="s">
        <v>144</v>
      </c>
      <c r="AT426" s="92" t="s">
        <v>129</v>
      </c>
      <c r="AU426" s="92" t="s">
        <v>87</v>
      </c>
      <c r="AY426" s="3" t="s">
        <v>126</v>
      </c>
      <c r="BE426" s="93">
        <f>IF(N426="základní",J426,0)</f>
        <v>0</v>
      </c>
      <c r="BF426" s="93">
        <f>IF(N426="snížená",J426,0)</f>
        <v>0</v>
      </c>
      <c r="BG426" s="93">
        <f>IF(N426="zákl. přenesená",J426,0)</f>
        <v>0</v>
      </c>
      <c r="BH426" s="93">
        <f>IF(N426="sníž. přenesená",J426,0)</f>
        <v>0</v>
      </c>
      <c r="BI426" s="93">
        <f>IF(N426="nulová",J426,0)</f>
        <v>0</v>
      </c>
      <c r="BJ426" s="3" t="s">
        <v>85</v>
      </c>
      <c r="BK426" s="93">
        <f>ROUND(I426*H426,2)</f>
        <v>0</v>
      </c>
      <c r="BL426" s="3" t="s">
        <v>144</v>
      </c>
      <c r="BM426" s="92" t="s">
        <v>696</v>
      </c>
    </row>
    <row r="427" spans="1:65" s="72" customFormat="1" ht="22.9" customHeight="1">
      <c r="B427" s="73"/>
      <c r="D427" s="74" t="s">
        <v>76</v>
      </c>
      <c r="E427" s="148" t="s">
        <v>697</v>
      </c>
      <c r="F427" s="148" t="s">
        <v>698</v>
      </c>
      <c r="G427" s="149"/>
      <c r="H427" s="149"/>
      <c r="I427" s="149"/>
      <c r="J427" s="150">
        <f>BK427</f>
        <v>0</v>
      </c>
      <c r="L427" s="73"/>
      <c r="M427" s="75"/>
      <c r="N427" s="76"/>
      <c r="O427" s="76"/>
      <c r="P427" s="77">
        <f>SUM(P428:P509)</f>
        <v>252.41326599999999</v>
      </c>
      <c r="Q427" s="76"/>
      <c r="R427" s="77">
        <f>SUM(R428:R509)</f>
        <v>0.11319882000000002</v>
      </c>
      <c r="S427" s="76"/>
      <c r="T427" s="78">
        <f>SUM(T428:T509)</f>
        <v>2.6093476400000002</v>
      </c>
      <c r="AR427" s="74" t="s">
        <v>87</v>
      </c>
      <c r="AT427" s="79" t="s">
        <v>76</v>
      </c>
      <c r="AU427" s="79" t="s">
        <v>85</v>
      </c>
      <c r="AY427" s="74" t="s">
        <v>126</v>
      </c>
      <c r="BK427" s="80">
        <f>SUM(BK428:BK509)</f>
        <v>0</v>
      </c>
    </row>
    <row r="428" spans="1:65" s="11" customFormat="1" ht="16.5" customHeight="1">
      <c r="A428" s="246"/>
      <c r="B428" s="9"/>
      <c r="C428" s="81" t="s">
        <v>699</v>
      </c>
      <c r="D428" s="81" t="s">
        <v>129</v>
      </c>
      <c r="E428" s="82" t="s">
        <v>700</v>
      </c>
      <c r="F428" s="83" t="s">
        <v>701</v>
      </c>
      <c r="G428" s="84" t="s">
        <v>248</v>
      </c>
      <c r="H428" s="85">
        <v>127.218</v>
      </c>
      <c r="I428" s="1">
        <v>0</v>
      </c>
      <c r="J428" s="86">
        <f>ROUND(I428*H428,2)</f>
        <v>0</v>
      </c>
      <c r="K428" s="87"/>
      <c r="L428" s="9"/>
      <c r="M428" s="88" t="s">
        <v>1</v>
      </c>
      <c r="N428" s="89" t="s">
        <v>42</v>
      </c>
      <c r="O428" s="90">
        <v>0.32500000000000001</v>
      </c>
      <c r="P428" s="90">
        <f>O428*H428</f>
        <v>41.345850000000006</v>
      </c>
      <c r="Q428" s="90">
        <v>0</v>
      </c>
      <c r="R428" s="90">
        <f>Q428*H428</f>
        <v>0</v>
      </c>
      <c r="S428" s="90">
        <v>1.098E-2</v>
      </c>
      <c r="T428" s="91">
        <f>S428*H428</f>
        <v>1.39685364</v>
      </c>
      <c r="U428" s="246"/>
      <c r="V428" s="246"/>
      <c r="W428" s="246"/>
      <c r="X428" s="246"/>
      <c r="Y428" s="246"/>
      <c r="Z428" s="246"/>
      <c r="AA428" s="246"/>
      <c r="AB428" s="246"/>
      <c r="AC428" s="246"/>
      <c r="AD428" s="246"/>
      <c r="AE428" s="246"/>
      <c r="AR428" s="92" t="s">
        <v>272</v>
      </c>
      <c r="AT428" s="92" t="s">
        <v>129</v>
      </c>
      <c r="AU428" s="92" t="s">
        <v>87</v>
      </c>
      <c r="AY428" s="3" t="s">
        <v>126</v>
      </c>
      <c r="BE428" s="93">
        <f>IF(N428="základní",J428,0)</f>
        <v>0</v>
      </c>
      <c r="BF428" s="93">
        <f>IF(N428="snížená",J428,0)</f>
        <v>0</v>
      </c>
      <c r="BG428" s="93">
        <f>IF(N428="zákl. přenesená",J428,0)</f>
        <v>0</v>
      </c>
      <c r="BH428" s="93">
        <f>IF(N428="sníž. přenesená",J428,0)</f>
        <v>0</v>
      </c>
      <c r="BI428" s="93">
        <f>IF(N428="nulová",J428,0)</f>
        <v>0</v>
      </c>
      <c r="BJ428" s="3" t="s">
        <v>85</v>
      </c>
      <c r="BK428" s="93">
        <f>ROUND(I428*H428,2)</f>
        <v>0</v>
      </c>
      <c r="BL428" s="3" t="s">
        <v>272</v>
      </c>
      <c r="BM428" s="92" t="s">
        <v>702</v>
      </c>
    </row>
    <row r="429" spans="1:65" s="106" customFormat="1">
      <c r="B429" s="107"/>
      <c r="D429" s="94" t="s">
        <v>204</v>
      </c>
      <c r="E429" s="108" t="s">
        <v>1</v>
      </c>
      <c r="F429" s="109" t="s">
        <v>703</v>
      </c>
      <c r="H429" s="110">
        <v>127.218</v>
      </c>
      <c r="L429" s="107"/>
      <c r="M429" s="111"/>
      <c r="N429" s="112"/>
      <c r="O429" s="112"/>
      <c r="P429" s="112"/>
      <c r="Q429" s="112"/>
      <c r="R429" s="112"/>
      <c r="S429" s="112"/>
      <c r="T429" s="113"/>
      <c r="AT429" s="108" t="s">
        <v>204</v>
      </c>
      <c r="AU429" s="108" t="s">
        <v>87</v>
      </c>
      <c r="AV429" s="106" t="s">
        <v>87</v>
      </c>
      <c r="AW429" s="106" t="s">
        <v>34</v>
      </c>
      <c r="AX429" s="106" t="s">
        <v>77</v>
      </c>
      <c r="AY429" s="108" t="s">
        <v>126</v>
      </c>
    </row>
    <row r="430" spans="1:65" s="114" customFormat="1">
      <c r="B430" s="115"/>
      <c r="D430" s="94" t="s">
        <v>204</v>
      </c>
      <c r="E430" s="116" t="s">
        <v>1</v>
      </c>
      <c r="F430" s="117" t="s">
        <v>206</v>
      </c>
      <c r="H430" s="118">
        <v>127.218</v>
      </c>
      <c r="L430" s="115"/>
      <c r="M430" s="119"/>
      <c r="N430" s="120"/>
      <c r="O430" s="120"/>
      <c r="P430" s="120"/>
      <c r="Q430" s="120"/>
      <c r="R430" s="120"/>
      <c r="S430" s="120"/>
      <c r="T430" s="121"/>
      <c r="AT430" s="116" t="s">
        <v>204</v>
      </c>
      <c r="AU430" s="116" t="s">
        <v>87</v>
      </c>
      <c r="AV430" s="114" t="s">
        <v>144</v>
      </c>
      <c r="AW430" s="114" t="s">
        <v>34</v>
      </c>
      <c r="AX430" s="114" t="s">
        <v>85</v>
      </c>
      <c r="AY430" s="116" t="s">
        <v>126</v>
      </c>
    </row>
    <row r="431" spans="1:65" s="11" customFormat="1" ht="24.2" customHeight="1">
      <c r="A431" s="246"/>
      <c r="B431" s="9"/>
      <c r="C431" s="81" t="s">
        <v>704</v>
      </c>
      <c r="D431" s="81" t="s">
        <v>129</v>
      </c>
      <c r="E431" s="82" t="s">
        <v>705</v>
      </c>
      <c r="F431" s="83" t="s">
        <v>706</v>
      </c>
      <c r="G431" s="84" t="s">
        <v>248</v>
      </c>
      <c r="H431" s="85">
        <v>127.218</v>
      </c>
      <c r="I431" s="1">
        <v>0</v>
      </c>
      <c r="J431" s="86">
        <f>ROUND(I431*H431,2)</f>
        <v>0</v>
      </c>
      <c r="K431" s="87"/>
      <c r="L431" s="9"/>
      <c r="M431" s="88" t="s">
        <v>1</v>
      </c>
      <c r="N431" s="89" t="s">
        <v>42</v>
      </c>
      <c r="O431" s="90">
        <v>8.6999999999999994E-2</v>
      </c>
      <c r="P431" s="90">
        <f>O431*H431</f>
        <v>11.067966</v>
      </c>
      <c r="Q431" s="90">
        <v>0</v>
      </c>
      <c r="R431" s="90">
        <f>Q431*H431</f>
        <v>0</v>
      </c>
      <c r="S431" s="90">
        <v>8.0000000000000002E-3</v>
      </c>
      <c r="T431" s="91">
        <f>S431*H431</f>
        <v>1.017744</v>
      </c>
      <c r="U431" s="246"/>
      <c r="V431" s="246"/>
      <c r="W431" s="246"/>
      <c r="X431" s="246"/>
      <c r="Y431" s="246"/>
      <c r="Z431" s="246"/>
      <c r="AA431" s="246"/>
      <c r="AB431" s="246"/>
      <c r="AC431" s="246"/>
      <c r="AD431" s="246"/>
      <c r="AE431" s="246"/>
      <c r="AR431" s="92" t="s">
        <v>272</v>
      </c>
      <c r="AT431" s="92" t="s">
        <v>129</v>
      </c>
      <c r="AU431" s="92" t="s">
        <v>87</v>
      </c>
      <c r="AY431" s="3" t="s">
        <v>126</v>
      </c>
      <c r="BE431" s="93">
        <f>IF(N431="základní",J431,0)</f>
        <v>0</v>
      </c>
      <c r="BF431" s="93">
        <f>IF(N431="snížená",J431,0)</f>
        <v>0</v>
      </c>
      <c r="BG431" s="93">
        <f>IF(N431="zákl. přenesená",J431,0)</f>
        <v>0</v>
      </c>
      <c r="BH431" s="93">
        <f>IF(N431="sníž. přenesená",J431,0)</f>
        <v>0</v>
      </c>
      <c r="BI431" s="93">
        <f>IF(N431="nulová",J431,0)</f>
        <v>0</v>
      </c>
      <c r="BJ431" s="3" t="s">
        <v>85</v>
      </c>
      <c r="BK431" s="93">
        <f>ROUND(I431*H431,2)</f>
        <v>0</v>
      </c>
      <c r="BL431" s="3" t="s">
        <v>272</v>
      </c>
      <c r="BM431" s="92" t="s">
        <v>707</v>
      </c>
    </row>
    <row r="432" spans="1:65" s="106" customFormat="1">
      <c r="B432" s="107"/>
      <c r="D432" s="94" t="s">
        <v>204</v>
      </c>
      <c r="E432" s="108" t="s">
        <v>1</v>
      </c>
      <c r="F432" s="109" t="s">
        <v>703</v>
      </c>
      <c r="H432" s="110">
        <v>127.218</v>
      </c>
      <c r="L432" s="107"/>
      <c r="M432" s="111"/>
      <c r="N432" s="112"/>
      <c r="O432" s="112"/>
      <c r="P432" s="112"/>
      <c r="Q432" s="112"/>
      <c r="R432" s="112"/>
      <c r="S432" s="112"/>
      <c r="T432" s="113"/>
      <c r="AT432" s="108" t="s">
        <v>204</v>
      </c>
      <c r="AU432" s="108" t="s">
        <v>87</v>
      </c>
      <c r="AV432" s="106" t="s">
        <v>87</v>
      </c>
      <c r="AW432" s="106" t="s">
        <v>34</v>
      </c>
      <c r="AX432" s="106" t="s">
        <v>77</v>
      </c>
      <c r="AY432" s="108" t="s">
        <v>126</v>
      </c>
    </row>
    <row r="433" spans="1:65" s="114" customFormat="1">
      <c r="B433" s="115"/>
      <c r="D433" s="94" t="s">
        <v>204</v>
      </c>
      <c r="E433" s="116" t="s">
        <v>1</v>
      </c>
      <c r="F433" s="117" t="s">
        <v>206</v>
      </c>
      <c r="H433" s="118">
        <v>127.218</v>
      </c>
      <c r="L433" s="115"/>
      <c r="M433" s="119"/>
      <c r="N433" s="120"/>
      <c r="O433" s="120"/>
      <c r="P433" s="120"/>
      <c r="Q433" s="120"/>
      <c r="R433" s="120"/>
      <c r="S433" s="120"/>
      <c r="T433" s="121"/>
      <c r="AT433" s="116" t="s">
        <v>204</v>
      </c>
      <c r="AU433" s="116" t="s">
        <v>87</v>
      </c>
      <c r="AV433" s="114" t="s">
        <v>144</v>
      </c>
      <c r="AW433" s="114" t="s">
        <v>34</v>
      </c>
      <c r="AX433" s="114" t="s">
        <v>85</v>
      </c>
      <c r="AY433" s="116" t="s">
        <v>126</v>
      </c>
    </row>
    <row r="434" spans="1:65" s="11" customFormat="1" ht="33" customHeight="1">
      <c r="A434" s="246"/>
      <c r="B434" s="9"/>
      <c r="C434" s="81" t="s">
        <v>708</v>
      </c>
      <c r="D434" s="81" t="s">
        <v>129</v>
      </c>
      <c r="E434" s="82" t="s">
        <v>709</v>
      </c>
      <c r="F434" s="83" t="s">
        <v>710</v>
      </c>
      <c r="G434" s="84" t="s">
        <v>248</v>
      </c>
      <c r="H434" s="85">
        <v>122.154</v>
      </c>
      <c r="I434" s="1">
        <v>0</v>
      </c>
      <c r="J434" s="86">
        <f>ROUND(I434*H434,2)</f>
        <v>0</v>
      </c>
      <c r="K434" s="87"/>
      <c r="L434" s="9"/>
      <c r="M434" s="88" t="s">
        <v>1</v>
      </c>
      <c r="N434" s="89" t="s">
        <v>42</v>
      </c>
      <c r="O434" s="90">
        <v>1.3029999999999999</v>
      </c>
      <c r="P434" s="90">
        <f>O434*H434</f>
        <v>159.16666199999997</v>
      </c>
      <c r="Q434" s="90">
        <v>0</v>
      </c>
      <c r="R434" s="90">
        <f>Q434*H434</f>
        <v>0</v>
      </c>
      <c r="S434" s="90">
        <v>0</v>
      </c>
      <c r="T434" s="91">
        <f>S434*H434</f>
        <v>0</v>
      </c>
      <c r="U434" s="246"/>
      <c r="V434" s="246"/>
      <c r="W434" s="246"/>
      <c r="X434" s="246"/>
      <c r="Y434" s="246"/>
      <c r="Z434" s="246"/>
      <c r="AA434" s="246"/>
      <c r="AB434" s="246"/>
      <c r="AC434" s="246"/>
      <c r="AD434" s="246"/>
      <c r="AE434" s="246"/>
      <c r="AR434" s="92" t="s">
        <v>272</v>
      </c>
      <c r="AT434" s="92" t="s">
        <v>129</v>
      </c>
      <c r="AU434" s="92" t="s">
        <v>87</v>
      </c>
      <c r="AY434" s="3" t="s">
        <v>126</v>
      </c>
      <c r="BE434" s="93">
        <f>IF(N434="základní",J434,0)</f>
        <v>0</v>
      </c>
      <c r="BF434" s="93">
        <f>IF(N434="snížená",J434,0)</f>
        <v>0</v>
      </c>
      <c r="BG434" s="93">
        <f>IF(N434="zákl. přenesená",J434,0)</f>
        <v>0</v>
      </c>
      <c r="BH434" s="93">
        <f>IF(N434="sníž. přenesená",J434,0)</f>
        <v>0</v>
      </c>
      <c r="BI434" s="93">
        <f>IF(N434="nulová",J434,0)</f>
        <v>0</v>
      </c>
      <c r="BJ434" s="3" t="s">
        <v>85</v>
      </c>
      <c r="BK434" s="93">
        <f>ROUND(I434*H434,2)</f>
        <v>0</v>
      </c>
      <c r="BL434" s="3" t="s">
        <v>272</v>
      </c>
      <c r="BM434" s="92" t="s">
        <v>711</v>
      </c>
    </row>
    <row r="435" spans="1:65" s="11" customFormat="1" ht="175.5">
      <c r="A435" s="246"/>
      <c r="B435" s="9"/>
      <c r="C435" s="246"/>
      <c r="D435" s="94" t="s">
        <v>138</v>
      </c>
      <c r="E435" s="246"/>
      <c r="F435" s="105" t="s">
        <v>712</v>
      </c>
      <c r="G435" s="246"/>
      <c r="H435" s="246"/>
      <c r="I435" s="246"/>
      <c r="J435" s="246"/>
      <c r="K435" s="246"/>
      <c r="L435" s="9"/>
      <c r="M435" s="96"/>
      <c r="N435" s="97"/>
      <c r="O435" s="98"/>
      <c r="P435" s="98"/>
      <c r="Q435" s="98"/>
      <c r="R435" s="98"/>
      <c r="S435" s="98"/>
      <c r="T435" s="99"/>
      <c r="U435" s="246"/>
      <c r="V435" s="246"/>
      <c r="W435" s="246"/>
      <c r="X435" s="246"/>
      <c r="Y435" s="246"/>
      <c r="Z435" s="246"/>
      <c r="AA435" s="246"/>
      <c r="AB435" s="246"/>
      <c r="AC435" s="246"/>
      <c r="AD435" s="246"/>
      <c r="AE435" s="246"/>
      <c r="AT435" s="3" t="s">
        <v>138</v>
      </c>
      <c r="AU435" s="3" t="s">
        <v>87</v>
      </c>
    </row>
    <row r="436" spans="1:65" s="106" customFormat="1">
      <c r="B436" s="107"/>
      <c r="D436" s="94" t="s">
        <v>204</v>
      </c>
      <c r="E436" s="108" t="s">
        <v>1</v>
      </c>
      <c r="F436" s="109" t="s">
        <v>713</v>
      </c>
      <c r="H436" s="110">
        <v>5.6740000000000004</v>
      </c>
      <c r="L436" s="107"/>
      <c r="M436" s="111"/>
      <c r="N436" s="112"/>
      <c r="O436" s="112"/>
      <c r="P436" s="112"/>
      <c r="Q436" s="112"/>
      <c r="R436" s="112"/>
      <c r="S436" s="112"/>
      <c r="T436" s="113"/>
      <c r="AT436" s="108" t="s">
        <v>204</v>
      </c>
      <c r="AU436" s="108" t="s">
        <v>87</v>
      </c>
      <c r="AV436" s="106" t="s">
        <v>87</v>
      </c>
      <c r="AW436" s="106" t="s">
        <v>34</v>
      </c>
      <c r="AX436" s="106" t="s">
        <v>77</v>
      </c>
      <c r="AY436" s="108" t="s">
        <v>126</v>
      </c>
    </row>
    <row r="437" spans="1:65" s="106" customFormat="1">
      <c r="B437" s="107"/>
      <c r="D437" s="94" t="s">
        <v>204</v>
      </c>
      <c r="E437" s="108" t="s">
        <v>1</v>
      </c>
      <c r="F437" s="109" t="s">
        <v>714</v>
      </c>
      <c r="H437" s="110">
        <v>24.667999999999999</v>
      </c>
      <c r="L437" s="107"/>
      <c r="M437" s="111"/>
      <c r="N437" s="112"/>
      <c r="O437" s="112"/>
      <c r="P437" s="112"/>
      <c r="Q437" s="112"/>
      <c r="R437" s="112"/>
      <c r="S437" s="112"/>
      <c r="T437" s="113"/>
      <c r="AT437" s="108" t="s">
        <v>204</v>
      </c>
      <c r="AU437" s="108" t="s">
        <v>87</v>
      </c>
      <c r="AV437" s="106" t="s">
        <v>87</v>
      </c>
      <c r="AW437" s="106" t="s">
        <v>34</v>
      </c>
      <c r="AX437" s="106" t="s">
        <v>77</v>
      </c>
      <c r="AY437" s="108" t="s">
        <v>126</v>
      </c>
    </row>
    <row r="438" spans="1:65" s="106" customFormat="1" ht="22.5">
      <c r="B438" s="107"/>
      <c r="D438" s="94" t="s">
        <v>204</v>
      </c>
      <c r="E438" s="108" t="s">
        <v>1</v>
      </c>
      <c r="F438" s="109" t="s">
        <v>715</v>
      </c>
      <c r="H438" s="110">
        <v>18.911999999999999</v>
      </c>
      <c r="L438" s="107"/>
      <c r="M438" s="111"/>
      <c r="N438" s="112"/>
      <c r="O438" s="112"/>
      <c r="P438" s="112"/>
      <c r="Q438" s="112"/>
      <c r="R438" s="112"/>
      <c r="S438" s="112"/>
      <c r="T438" s="113"/>
      <c r="AT438" s="108" t="s">
        <v>204</v>
      </c>
      <c r="AU438" s="108" t="s">
        <v>87</v>
      </c>
      <c r="AV438" s="106" t="s">
        <v>87</v>
      </c>
      <c r="AW438" s="106" t="s">
        <v>34</v>
      </c>
      <c r="AX438" s="106" t="s">
        <v>77</v>
      </c>
      <c r="AY438" s="108" t="s">
        <v>126</v>
      </c>
    </row>
    <row r="439" spans="1:65" s="106" customFormat="1" ht="22.5">
      <c r="B439" s="107"/>
      <c r="D439" s="94" t="s">
        <v>204</v>
      </c>
      <c r="E439" s="108" t="s">
        <v>1</v>
      </c>
      <c r="F439" s="109" t="s">
        <v>716</v>
      </c>
      <c r="H439" s="110">
        <v>72.900000000000006</v>
      </c>
      <c r="L439" s="107"/>
      <c r="M439" s="111"/>
      <c r="N439" s="112"/>
      <c r="O439" s="112"/>
      <c r="P439" s="112"/>
      <c r="Q439" s="112"/>
      <c r="R439" s="112"/>
      <c r="S439" s="112"/>
      <c r="T439" s="113"/>
      <c r="AT439" s="108" t="s">
        <v>204</v>
      </c>
      <c r="AU439" s="108" t="s">
        <v>87</v>
      </c>
      <c r="AV439" s="106" t="s">
        <v>87</v>
      </c>
      <c r="AW439" s="106" t="s">
        <v>34</v>
      </c>
      <c r="AX439" s="106" t="s">
        <v>77</v>
      </c>
      <c r="AY439" s="108" t="s">
        <v>126</v>
      </c>
    </row>
    <row r="440" spans="1:65" s="114" customFormat="1">
      <c r="B440" s="115"/>
      <c r="D440" s="94" t="s">
        <v>204</v>
      </c>
      <c r="E440" s="116" t="s">
        <v>1</v>
      </c>
      <c r="F440" s="117" t="s">
        <v>206</v>
      </c>
      <c r="H440" s="118">
        <v>122.154</v>
      </c>
      <c r="L440" s="115"/>
      <c r="M440" s="119"/>
      <c r="N440" s="120"/>
      <c r="O440" s="120"/>
      <c r="P440" s="120"/>
      <c r="Q440" s="120"/>
      <c r="R440" s="120"/>
      <c r="S440" s="120"/>
      <c r="T440" s="121"/>
      <c r="AT440" s="116" t="s">
        <v>204</v>
      </c>
      <c r="AU440" s="116" t="s">
        <v>87</v>
      </c>
      <c r="AV440" s="114" t="s">
        <v>144</v>
      </c>
      <c r="AW440" s="114" t="s">
        <v>34</v>
      </c>
      <c r="AX440" s="114" t="s">
        <v>85</v>
      </c>
      <c r="AY440" s="116" t="s">
        <v>126</v>
      </c>
    </row>
    <row r="441" spans="1:65" s="11" customFormat="1" ht="16.5" customHeight="1">
      <c r="A441" s="246"/>
      <c r="B441" s="9"/>
      <c r="C441" s="133" t="s">
        <v>717</v>
      </c>
      <c r="D441" s="133" t="s">
        <v>438</v>
      </c>
      <c r="E441" s="134" t="s">
        <v>718</v>
      </c>
      <c r="F441" s="135" t="s">
        <v>719</v>
      </c>
      <c r="G441" s="136" t="s">
        <v>248</v>
      </c>
      <c r="H441" s="137">
        <v>134.369</v>
      </c>
      <c r="I441" s="182">
        <v>0</v>
      </c>
      <c r="J441" s="138">
        <f>ROUND(I441*H441,2)</f>
        <v>0</v>
      </c>
      <c r="K441" s="139"/>
      <c r="L441" s="140"/>
      <c r="M441" s="141" t="s">
        <v>1</v>
      </c>
      <c r="N441" s="142" t="s">
        <v>42</v>
      </c>
      <c r="O441" s="90">
        <v>0</v>
      </c>
      <c r="P441" s="90">
        <f>O441*H441</f>
        <v>0</v>
      </c>
      <c r="Q441" s="90">
        <v>0</v>
      </c>
      <c r="R441" s="90">
        <f>Q441*H441</f>
        <v>0</v>
      </c>
      <c r="S441" s="90">
        <v>0</v>
      </c>
      <c r="T441" s="91">
        <f>S441*H441</f>
        <v>0</v>
      </c>
      <c r="U441" s="246"/>
      <c r="V441" s="246"/>
      <c r="W441" s="246"/>
      <c r="X441" s="246"/>
      <c r="Y441" s="246"/>
      <c r="Z441" s="246"/>
      <c r="AA441" s="246"/>
      <c r="AB441" s="246"/>
      <c r="AC441" s="246"/>
      <c r="AD441" s="246"/>
      <c r="AE441" s="246"/>
      <c r="AR441" s="92" t="s">
        <v>351</v>
      </c>
      <c r="AT441" s="92" t="s">
        <v>438</v>
      </c>
      <c r="AU441" s="92" t="s">
        <v>87</v>
      </c>
      <c r="AY441" s="3" t="s">
        <v>126</v>
      </c>
      <c r="BE441" s="93">
        <f>IF(N441="základní",J441,0)</f>
        <v>0</v>
      </c>
      <c r="BF441" s="93">
        <f>IF(N441="snížená",J441,0)</f>
        <v>0</v>
      </c>
      <c r="BG441" s="93">
        <f>IF(N441="zákl. přenesená",J441,0)</f>
        <v>0</v>
      </c>
      <c r="BH441" s="93">
        <f>IF(N441="sníž. přenesená",J441,0)</f>
        <v>0</v>
      </c>
      <c r="BI441" s="93">
        <f>IF(N441="nulová",J441,0)</f>
        <v>0</v>
      </c>
      <c r="BJ441" s="3" t="s">
        <v>85</v>
      </c>
      <c r="BK441" s="93">
        <f>ROUND(I441*H441,2)</f>
        <v>0</v>
      </c>
      <c r="BL441" s="3" t="s">
        <v>272</v>
      </c>
      <c r="BM441" s="92" t="s">
        <v>720</v>
      </c>
    </row>
    <row r="442" spans="1:65" s="106" customFormat="1">
      <c r="B442" s="107"/>
      <c r="D442" s="94" t="s">
        <v>204</v>
      </c>
      <c r="E442" s="108" t="s">
        <v>1</v>
      </c>
      <c r="F442" s="109" t="s">
        <v>713</v>
      </c>
      <c r="H442" s="110">
        <v>5.6740000000000004</v>
      </c>
      <c r="L442" s="107"/>
      <c r="M442" s="111"/>
      <c r="N442" s="112"/>
      <c r="O442" s="112"/>
      <c r="P442" s="112"/>
      <c r="Q442" s="112"/>
      <c r="R442" s="112"/>
      <c r="S442" s="112"/>
      <c r="T442" s="113"/>
      <c r="AT442" s="108" t="s">
        <v>204</v>
      </c>
      <c r="AU442" s="108" t="s">
        <v>87</v>
      </c>
      <c r="AV442" s="106" t="s">
        <v>87</v>
      </c>
      <c r="AW442" s="106" t="s">
        <v>34</v>
      </c>
      <c r="AX442" s="106" t="s">
        <v>77</v>
      </c>
      <c r="AY442" s="108" t="s">
        <v>126</v>
      </c>
    </row>
    <row r="443" spans="1:65" s="106" customFormat="1">
      <c r="B443" s="107"/>
      <c r="D443" s="94" t="s">
        <v>204</v>
      </c>
      <c r="E443" s="108" t="s">
        <v>1</v>
      </c>
      <c r="F443" s="109" t="s">
        <v>714</v>
      </c>
      <c r="H443" s="110">
        <v>24.667999999999999</v>
      </c>
      <c r="L443" s="107"/>
      <c r="M443" s="111"/>
      <c r="N443" s="112"/>
      <c r="O443" s="112"/>
      <c r="P443" s="112"/>
      <c r="Q443" s="112"/>
      <c r="R443" s="112"/>
      <c r="S443" s="112"/>
      <c r="T443" s="113"/>
      <c r="AT443" s="108" t="s">
        <v>204</v>
      </c>
      <c r="AU443" s="108" t="s">
        <v>87</v>
      </c>
      <c r="AV443" s="106" t="s">
        <v>87</v>
      </c>
      <c r="AW443" s="106" t="s">
        <v>34</v>
      </c>
      <c r="AX443" s="106" t="s">
        <v>77</v>
      </c>
      <c r="AY443" s="108" t="s">
        <v>126</v>
      </c>
    </row>
    <row r="444" spans="1:65" s="106" customFormat="1" ht="22.5">
      <c r="B444" s="107"/>
      <c r="D444" s="94" t="s">
        <v>204</v>
      </c>
      <c r="E444" s="108" t="s">
        <v>1</v>
      </c>
      <c r="F444" s="109" t="s">
        <v>715</v>
      </c>
      <c r="H444" s="110">
        <v>18.911999999999999</v>
      </c>
      <c r="L444" s="107"/>
      <c r="M444" s="111"/>
      <c r="N444" s="112"/>
      <c r="O444" s="112"/>
      <c r="P444" s="112"/>
      <c r="Q444" s="112"/>
      <c r="R444" s="112"/>
      <c r="S444" s="112"/>
      <c r="T444" s="113"/>
      <c r="AT444" s="108" t="s">
        <v>204</v>
      </c>
      <c r="AU444" s="108" t="s">
        <v>87</v>
      </c>
      <c r="AV444" s="106" t="s">
        <v>87</v>
      </c>
      <c r="AW444" s="106" t="s">
        <v>34</v>
      </c>
      <c r="AX444" s="106" t="s">
        <v>77</v>
      </c>
      <c r="AY444" s="108" t="s">
        <v>126</v>
      </c>
    </row>
    <row r="445" spans="1:65" s="106" customFormat="1" ht="22.5">
      <c r="B445" s="107"/>
      <c r="D445" s="94" t="s">
        <v>204</v>
      </c>
      <c r="E445" s="108" t="s">
        <v>1</v>
      </c>
      <c r="F445" s="109" t="s">
        <v>716</v>
      </c>
      <c r="H445" s="110">
        <v>72.900000000000006</v>
      </c>
      <c r="L445" s="107"/>
      <c r="M445" s="111"/>
      <c r="N445" s="112"/>
      <c r="O445" s="112"/>
      <c r="P445" s="112"/>
      <c r="Q445" s="112"/>
      <c r="R445" s="112"/>
      <c r="S445" s="112"/>
      <c r="T445" s="113"/>
      <c r="AT445" s="108" t="s">
        <v>204</v>
      </c>
      <c r="AU445" s="108" t="s">
        <v>87</v>
      </c>
      <c r="AV445" s="106" t="s">
        <v>87</v>
      </c>
      <c r="AW445" s="106" t="s">
        <v>34</v>
      </c>
      <c r="AX445" s="106" t="s">
        <v>77</v>
      </c>
      <c r="AY445" s="108" t="s">
        <v>126</v>
      </c>
    </row>
    <row r="446" spans="1:65" s="114" customFormat="1">
      <c r="B446" s="115"/>
      <c r="D446" s="94" t="s">
        <v>204</v>
      </c>
      <c r="E446" s="116" t="s">
        <v>1</v>
      </c>
      <c r="F446" s="117" t="s">
        <v>206</v>
      </c>
      <c r="H446" s="118">
        <v>122.154</v>
      </c>
      <c r="L446" s="115"/>
      <c r="M446" s="119"/>
      <c r="N446" s="120"/>
      <c r="O446" s="120"/>
      <c r="P446" s="120"/>
      <c r="Q446" s="120"/>
      <c r="R446" s="120"/>
      <c r="S446" s="120"/>
      <c r="T446" s="121"/>
      <c r="AT446" s="116" t="s">
        <v>204</v>
      </c>
      <c r="AU446" s="116" t="s">
        <v>87</v>
      </c>
      <c r="AV446" s="114" t="s">
        <v>144</v>
      </c>
      <c r="AW446" s="114" t="s">
        <v>34</v>
      </c>
      <c r="AX446" s="114" t="s">
        <v>85</v>
      </c>
      <c r="AY446" s="116" t="s">
        <v>126</v>
      </c>
    </row>
    <row r="447" spans="1:65" s="106" customFormat="1">
      <c r="B447" s="107"/>
      <c r="D447" s="94" t="s">
        <v>204</v>
      </c>
      <c r="F447" s="109" t="s">
        <v>721</v>
      </c>
      <c r="H447" s="110">
        <v>134.369</v>
      </c>
      <c r="L447" s="107"/>
      <c r="M447" s="111"/>
      <c r="N447" s="112"/>
      <c r="O447" s="112"/>
      <c r="P447" s="112"/>
      <c r="Q447" s="112"/>
      <c r="R447" s="112"/>
      <c r="S447" s="112"/>
      <c r="T447" s="113"/>
      <c r="AT447" s="108" t="s">
        <v>204</v>
      </c>
      <c r="AU447" s="108" t="s">
        <v>87</v>
      </c>
      <c r="AV447" s="106" t="s">
        <v>87</v>
      </c>
      <c r="AW447" s="106" t="s">
        <v>3</v>
      </c>
      <c r="AX447" s="106" t="s">
        <v>85</v>
      </c>
      <c r="AY447" s="108" t="s">
        <v>126</v>
      </c>
    </row>
    <row r="448" spans="1:65" s="11" customFormat="1" ht="37.9" customHeight="1">
      <c r="A448" s="246"/>
      <c r="B448" s="9"/>
      <c r="C448" s="133" t="s">
        <v>722</v>
      </c>
      <c r="D448" s="133" t="s">
        <v>438</v>
      </c>
      <c r="E448" s="134" t="s">
        <v>723</v>
      </c>
      <c r="F448" s="135" t="s">
        <v>724</v>
      </c>
      <c r="G448" s="136" t="s">
        <v>248</v>
      </c>
      <c r="H448" s="137">
        <v>80.19</v>
      </c>
      <c r="I448" s="182">
        <v>0</v>
      </c>
      <c r="J448" s="138">
        <f>ROUND(I448*H448,2)</f>
        <v>0</v>
      </c>
      <c r="K448" s="139"/>
      <c r="L448" s="140"/>
      <c r="M448" s="141" t="s">
        <v>1</v>
      </c>
      <c r="N448" s="142" t="s">
        <v>42</v>
      </c>
      <c r="O448" s="90">
        <v>0</v>
      </c>
      <c r="P448" s="90">
        <f>O448*H448</f>
        <v>0</v>
      </c>
      <c r="Q448" s="90">
        <v>0</v>
      </c>
      <c r="R448" s="90">
        <f>Q448*H448</f>
        <v>0</v>
      </c>
      <c r="S448" s="90">
        <v>0</v>
      </c>
      <c r="T448" s="91">
        <f>S448*H448</f>
        <v>0</v>
      </c>
      <c r="U448" s="246"/>
      <c r="V448" s="246"/>
      <c r="W448" s="246"/>
      <c r="X448" s="246"/>
      <c r="Y448" s="246"/>
      <c r="Z448" s="246"/>
      <c r="AA448" s="246"/>
      <c r="AB448" s="246"/>
      <c r="AC448" s="246"/>
      <c r="AD448" s="246"/>
      <c r="AE448" s="246"/>
      <c r="AR448" s="92" t="s">
        <v>351</v>
      </c>
      <c r="AT448" s="92" t="s">
        <v>438</v>
      </c>
      <c r="AU448" s="92" t="s">
        <v>87</v>
      </c>
      <c r="AY448" s="3" t="s">
        <v>126</v>
      </c>
      <c r="BE448" s="93">
        <f>IF(N448="základní",J448,0)</f>
        <v>0</v>
      </c>
      <c r="BF448" s="93">
        <f>IF(N448="snížená",J448,0)</f>
        <v>0</v>
      </c>
      <c r="BG448" s="93">
        <f>IF(N448="zákl. přenesená",J448,0)</f>
        <v>0</v>
      </c>
      <c r="BH448" s="93">
        <f>IF(N448="sníž. přenesená",J448,0)</f>
        <v>0</v>
      </c>
      <c r="BI448" s="93">
        <f>IF(N448="nulová",J448,0)</f>
        <v>0</v>
      </c>
      <c r="BJ448" s="3" t="s">
        <v>85</v>
      </c>
      <c r="BK448" s="93">
        <f>ROUND(I448*H448,2)</f>
        <v>0</v>
      </c>
      <c r="BL448" s="3" t="s">
        <v>272</v>
      </c>
      <c r="BM448" s="92" t="s">
        <v>725</v>
      </c>
    </row>
    <row r="449" spans="1:65" s="11" customFormat="1" ht="48.75">
      <c r="A449" s="246"/>
      <c r="B449" s="9"/>
      <c r="C449" s="246"/>
      <c r="D449" s="94" t="s">
        <v>138</v>
      </c>
      <c r="E449" s="246"/>
      <c r="F449" s="105" t="s">
        <v>726</v>
      </c>
      <c r="G449" s="246"/>
      <c r="H449" s="246"/>
      <c r="I449" s="246"/>
      <c r="J449" s="246"/>
      <c r="K449" s="246"/>
      <c r="L449" s="9"/>
      <c r="M449" s="96"/>
      <c r="N449" s="97"/>
      <c r="O449" s="98"/>
      <c r="P449" s="98"/>
      <c r="Q449" s="98"/>
      <c r="R449" s="98"/>
      <c r="S449" s="98"/>
      <c r="T449" s="99"/>
      <c r="U449" s="246"/>
      <c r="V449" s="246"/>
      <c r="W449" s="246"/>
      <c r="X449" s="246"/>
      <c r="Y449" s="246"/>
      <c r="Z449" s="246"/>
      <c r="AA449" s="246"/>
      <c r="AB449" s="246"/>
      <c r="AC449" s="246"/>
      <c r="AD449" s="246"/>
      <c r="AE449" s="246"/>
      <c r="AT449" s="3" t="s">
        <v>138</v>
      </c>
      <c r="AU449" s="3" t="s">
        <v>87</v>
      </c>
    </row>
    <row r="450" spans="1:65" s="106" customFormat="1" ht="22.5">
      <c r="B450" s="107"/>
      <c r="D450" s="94" t="s">
        <v>204</v>
      </c>
      <c r="E450" s="108" t="s">
        <v>1</v>
      </c>
      <c r="F450" s="109" t="s">
        <v>716</v>
      </c>
      <c r="H450" s="110">
        <v>72.900000000000006</v>
      </c>
      <c r="L450" s="107"/>
      <c r="M450" s="111"/>
      <c r="N450" s="112"/>
      <c r="O450" s="112"/>
      <c r="P450" s="112"/>
      <c r="Q450" s="112"/>
      <c r="R450" s="112"/>
      <c r="S450" s="112"/>
      <c r="T450" s="113"/>
      <c r="AT450" s="108" t="s">
        <v>204</v>
      </c>
      <c r="AU450" s="108" t="s">
        <v>87</v>
      </c>
      <c r="AV450" s="106" t="s">
        <v>87</v>
      </c>
      <c r="AW450" s="106" t="s">
        <v>34</v>
      </c>
      <c r="AX450" s="106" t="s">
        <v>77</v>
      </c>
      <c r="AY450" s="108" t="s">
        <v>126</v>
      </c>
    </row>
    <row r="451" spans="1:65" s="114" customFormat="1">
      <c r="B451" s="115"/>
      <c r="D451" s="94" t="s">
        <v>204</v>
      </c>
      <c r="E451" s="116" t="s">
        <v>1</v>
      </c>
      <c r="F451" s="117" t="s">
        <v>206</v>
      </c>
      <c r="H451" s="118">
        <v>72.900000000000006</v>
      </c>
      <c r="L451" s="115"/>
      <c r="M451" s="119"/>
      <c r="N451" s="120"/>
      <c r="O451" s="120"/>
      <c r="P451" s="120"/>
      <c r="Q451" s="120"/>
      <c r="R451" s="120"/>
      <c r="S451" s="120"/>
      <c r="T451" s="121"/>
      <c r="AT451" s="116" t="s">
        <v>204</v>
      </c>
      <c r="AU451" s="116" t="s">
        <v>87</v>
      </c>
      <c r="AV451" s="114" t="s">
        <v>144</v>
      </c>
      <c r="AW451" s="114" t="s">
        <v>34</v>
      </c>
      <c r="AX451" s="114" t="s">
        <v>85</v>
      </c>
      <c r="AY451" s="116" t="s">
        <v>126</v>
      </c>
    </row>
    <row r="452" spans="1:65" s="106" customFormat="1">
      <c r="B452" s="107"/>
      <c r="D452" s="94" t="s">
        <v>204</v>
      </c>
      <c r="F452" s="109" t="s">
        <v>727</v>
      </c>
      <c r="H452" s="110">
        <v>80.19</v>
      </c>
      <c r="L452" s="107"/>
      <c r="M452" s="111"/>
      <c r="N452" s="112"/>
      <c r="O452" s="112"/>
      <c r="P452" s="112"/>
      <c r="Q452" s="112"/>
      <c r="R452" s="112"/>
      <c r="S452" s="112"/>
      <c r="T452" s="113"/>
      <c r="AT452" s="108" t="s">
        <v>204</v>
      </c>
      <c r="AU452" s="108" t="s">
        <v>87</v>
      </c>
      <c r="AV452" s="106" t="s">
        <v>87</v>
      </c>
      <c r="AW452" s="106" t="s">
        <v>3</v>
      </c>
      <c r="AX452" s="106" t="s">
        <v>85</v>
      </c>
      <c r="AY452" s="108" t="s">
        <v>126</v>
      </c>
    </row>
    <row r="453" spans="1:65" s="11" customFormat="1" ht="44.25" customHeight="1">
      <c r="A453" s="246"/>
      <c r="B453" s="9"/>
      <c r="C453" s="133" t="s">
        <v>728</v>
      </c>
      <c r="D453" s="133" t="s">
        <v>438</v>
      </c>
      <c r="E453" s="134" t="s">
        <v>729</v>
      </c>
      <c r="F453" s="135" t="s">
        <v>730</v>
      </c>
      <c r="G453" s="136" t="s">
        <v>248</v>
      </c>
      <c r="H453" s="137">
        <v>20.803000000000001</v>
      </c>
      <c r="I453" s="182">
        <v>0</v>
      </c>
      <c r="J453" s="138">
        <f>ROUND(I453*H453,2)</f>
        <v>0</v>
      </c>
      <c r="K453" s="139"/>
      <c r="L453" s="140"/>
      <c r="M453" s="141" t="s">
        <v>1</v>
      </c>
      <c r="N453" s="142" t="s">
        <v>42</v>
      </c>
      <c r="O453" s="90">
        <v>0</v>
      </c>
      <c r="P453" s="90">
        <f>O453*H453</f>
        <v>0</v>
      </c>
      <c r="Q453" s="90">
        <v>0</v>
      </c>
      <c r="R453" s="90">
        <f>Q453*H453</f>
        <v>0</v>
      </c>
      <c r="S453" s="90">
        <v>0</v>
      </c>
      <c r="T453" s="91">
        <f>S453*H453</f>
        <v>0</v>
      </c>
      <c r="U453" s="246"/>
      <c r="V453" s="246"/>
      <c r="W453" s="246"/>
      <c r="X453" s="246"/>
      <c r="Y453" s="246"/>
      <c r="Z453" s="246"/>
      <c r="AA453" s="246"/>
      <c r="AB453" s="246"/>
      <c r="AC453" s="246"/>
      <c r="AD453" s="246"/>
      <c r="AE453" s="246"/>
      <c r="AR453" s="92" t="s">
        <v>351</v>
      </c>
      <c r="AT453" s="92" t="s">
        <v>438</v>
      </c>
      <c r="AU453" s="92" t="s">
        <v>87</v>
      </c>
      <c r="AY453" s="3" t="s">
        <v>126</v>
      </c>
      <c r="BE453" s="93">
        <f>IF(N453="základní",J453,0)</f>
        <v>0</v>
      </c>
      <c r="BF453" s="93">
        <f>IF(N453="snížená",J453,0)</f>
        <v>0</v>
      </c>
      <c r="BG453" s="93">
        <f>IF(N453="zákl. přenesená",J453,0)</f>
        <v>0</v>
      </c>
      <c r="BH453" s="93">
        <f>IF(N453="sníž. přenesená",J453,0)</f>
        <v>0</v>
      </c>
      <c r="BI453" s="93">
        <f>IF(N453="nulová",J453,0)</f>
        <v>0</v>
      </c>
      <c r="BJ453" s="3" t="s">
        <v>85</v>
      </c>
      <c r="BK453" s="93">
        <f>ROUND(I453*H453,2)</f>
        <v>0</v>
      </c>
      <c r="BL453" s="3" t="s">
        <v>272</v>
      </c>
      <c r="BM453" s="92" t="s">
        <v>731</v>
      </c>
    </row>
    <row r="454" spans="1:65" s="11" customFormat="1" ht="48.75">
      <c r="A454" s="246"/>
      <c r="B454" s="9"/>
      <c r="C454" s="246"/>
      <c r="D454" s="94" t="s">
        <v>138</v>
      </c>
      <c r="E454" s="246"/>
      <c r="F454" s="105" t="s">
        <v>726</v>
      </c>
      <c r="G454" s="246"/>
      <c r="H454" s="246"/>
      <c r="I454" s="246"/>
      <c r="J454" s="246"/>
      <c r="K454" s="246"/>
      <c r="L454" s="9"/>
      <c r="M454" s="96"/>
      <c r="N454" s="97"/>
      <c r="O454" s="98"/>
      <c r="P454" s="98"/>
      <c r="Q454" s="98"/>
      <c r="R454" s="98"/>
      <c r="S454" s="98"/>
      <c r="T454" s="99"/>
      <c r="U454" s="246"/>
      <c r="V454" s="246"/>
      <c r="W454" s="246"/>
      <c r="X454" s="246"/>
      <c r="Y454" s="246"/>
      <c r="Z454" s="246"/>
      <c r="AA454" s="246"/>
      <c r="AB454" s="246"/>
      <c r="AC454" s="246"/>
      <c r="AD454" s="246"/>
      <c r="AE454" s="246"/>
      <c r="AT454" s="3" t="s">
        <v>138</v>
      </c>
      <c r="AU454" s="3" t="s">
        <v>87</v>
      </c>
    </row>
    <row r="455" spans="1:65" s="106" customFormat="1" ht="22.5">
      <c r="B455" s="107"/>
      <c r="D455" s="94" t="s">
        <v>204</v>
      </c>
      <c r="E455" s="108" t="s">
        <v>1</v>
      </c>
      <c r="F455" s="109" t="s">
        <v>715</v>
      </c>
      <c r="H455" s="110">
        <v>18.911999999999999</v>
      </c>
      <c r="L455" s="107"/>
      <c r="M455" s="111"/>
      <c r="N455" s="112"/>
      <c r="O455" s="112"/>
      <c r="P455" s="112"/>
      <c r="Q455" s="112"/>
      <c r="R455" s="112"/>
      <c r="S455" s="112"/>
      <c r="T455" s="113"/>
      <c r="AT455" s="108" t="s">
        <v>204</v>
      </c>
      <c r="AU455" s="108" t="s">
        <v>87</v>
      </c>
      <c r="AV455" s="106" t="s">
        <v>87</v>
      </c>
      <c r="AW455" s="106" t="s">
        <v>34</v>
      </c>
      <c r="AX455" s="106" t="s">
        <v>77</v>
      </c>
      <c r="AY455" s="108" t="s">
        <v>126</v>
      </c>
    </row>
    <row r="456" spans="1:65" s="114" customFormat="1">
      <c r="B456" s="115"/>
      <c r="D456" s="94" t="s">
        <v>204</v>
      </c>
      <c r="E456" s="116" t="s">
        <v>1</v>
      </c>
      <c r="F456" s="117" t="s">
        <v>206</v>
      </c>
      <c r="H456" s="118">
        <v>18.911999999999999</v>
      </c>
      <c r="L456" s="115"/>
      <c r="M456" s="119"/>
      <c r="N456" s="120"/>
      <c r="O456" s="120"/>
      <c r="P456" s="120"/>
      <c r="Q456" s="120"/>
      <c r="R456" s="120"/>
      <c r="S456" s="120"/>
      <c r="T456" s="121"/>
      <c r="AT456" s="116" t="s">
        <v>204</v>
      </c>
      <c r="AU456" s="116" t="s">
        <v>87</v>
      </c>
      <c r="AV456" s="114" t="s">
        <v>144</v>
      </c>
      <c r="AW456" s="114" t="s">
        <v>34</v>
      </c>
      <c r="AX456" s="114" t="s">
        <v>85</v>
      </c>
      <c r="AY456" s="116" t="s">
        <v>126</v>
      </c>
    </row>
    <row r="457" spans="1:65" s="106" customFormat="1">
      <c r="B457" s="107"/>
      <c r="D457" s="94" t="s">
        <v>204</v>
      </c>
      <c r="F457" s="109" t="s">
        <v>732</v>
      </c>
      <c r="H457" s="110">
        <v>20.803000000000001</v>
      </c>
      <c r="L457" s="107"/>
      <c r="M457" s="111"/>
      <c r="N457" s="112"/>
      <c r="O457" s="112"/>
      <c r="P457" s="112"/>
      <c r="Q457" s="112"/>
      <c r="R457" s="112"/>
      <c r="S457" s="112"/>
      <c r="T457" s="113"/>
      <c r="AT457" s="108" t="s">
        <v>204</v>
      </c>
      <c r="AU457" s="108" t="s">
        <v>87</v>
      </c>
      <c r="AV457" s="106" t="s">
        <v>87</v>
      </c>
      <c r="AW457" s="106" t="s">
        <v>3</v>
      </c>
      <c r="AX457" s="106" t="s">
        <v>85</v>
      </c>
      <c r="AY457" s="108" t="s">
        <v>126</v>
      </c>
    </row>
    <row r="458" spans="1:65" s="11" customFormat="1" ht="37.9" customHeight="1">
      <c r="A458" s="246"/>
      <c r="B458" s="9"/>
      <c r="C458" s="133" t="s">
        <v>733</v>
      </c>
      <c r="D458" s="133" t="s">
        <v>438</v>
      </c>
      <c r="E458" s="134" t="s">
        <v>734</v>
      </c>
      <c r="F458" s="135" t="s">
        <v>735</v>
      </c>
      <c r="G458" s="136" t="s">
        <v>248</v>
      </c>
      <c r="H458" s="137">
        <v>27.135000000000002</v>
      </c>
      <c r="I458" s="182">
        <v>0</v>
      </c>
      <c r="J458" s="138">
        <f>ROUND(I458*H458,2)</f>
        <v>0</v>
      </c>
      <c r="K458" s="139"/>
      <c r="L458" s="140"/>
      <c r="M458" s="141" t="s">
        <v>1</v>
      </c>
      <c r="N458" s="142" t="s">
        <v>42</v>
      </c>
      <c r="O458" s="90">
        <v>0</v>
      </c>
      <c r="P458" s="90">
        <f>O458*H458</f>
        <v>0</v>
      </c>
      <c r="Q458" s="90">
        <v>0</v>
      </c>
      <c r="R458" s="90">
        <f>Q458*H458</f>
        <v>0</v>
      </c>
      <c r="S458" s="90">
        <v>0</v>
      </c>
      <c r="T458" s="91">
        <f>S458*H458</f>
        <v>0</v>
      </c>
      <c r="U458" s="246"/>
      <c r="V458" s="246"/>
      <c r="W458" s="246"/>
      <c r="X458" s="246"/>
      <c r="Y458" s="246"/>
      <c r="Z458" s="246"/>
      <c r="AA458" s="246"/>
      <c r="AB458" s="246"/>
      <c r="AC458" s="246"/>
      <c r="AD458" s="246"/>
      <c r="AE458" s="246"/>
      <c r="AR458" s="92" t="s">
        <v>351</v>
      </c>
      <c r="AT458" s="92" t="s">
        <v>438</v>
      </c>
      <c r="AU458" s="92" t="s">
        <v>87</v>
      </c>
      <c r="AY458" s="3" t="s">
        <v>126</v>
      </c>
      <c r="BE458" s="93">
        <f>IF(N458="základní",J458,0)</f>
        <v>0</v>
      </c>
      <c r="BF458" s="93">
        <f>IF(N458="snížená",J458,0)</f>
        <v>0</v>
      </c>
      <c r="BG458" s="93">
        <f>IF(N458="zákl. přenesená",J458,0)</f>
        <v>0</v>
      </c>
      <c r="BH458" s="93">
        <f>IF(N458="sníž. přenesená",J458,0)</f>
        <v>0</v>
      </c>
      <c r="BI458" s="93">
        <f>IF(N458="nulová",J458,0)</f>
        <v>0</v>
      </c>
      <c r="BJ458" s="3" t="s">
        <v>85</v>
      </c>
      <c r="BK458" s="93">
        <f>ROUND(I458*H458,2)</f>
        <v>0</v>
      </c>
      <c r="BL458" s="3" t="s">
        <v>272</v>
      </c>
      <c r="BM458" s="92" t="s">
        <v>736</v>
      </c>
    </row>
    <row r="459" spans="1:65" s="11" customFormat="1" ht="48.75">
      <c r="A459" s="246"/>
      <c r="B459" s="9"/>
      <c r="C459" s="246"/>
      <c r="D459" s="94" t="s">
        <v>138</v>
      </c>
      <c r="E459" s="246"/>
      <c r="F459" s="105" t="s">
        <v>726</v>
      </c>
      <c r="G459" s="246"/>
      <c r="H459" s="246"/>
      <c r="I459" s="246"/>
      <c r="J459" s="246"/>
      <c r="K459" s="246"/>
      <c r="L459" s="9"/>
      <c r="M459" s="96"/>
      <c r="N459" s="97"/>
      <c r="O459" s="98"/>
      <c r="P459" s="98"/>
      <c r="Q459" s="98"/>
      <c r="R459" s="98"/>
      <c r="S459" s="98"/>
      <c r="T459" s="99"/>
      <c r="U459" s="246"/>
      <c r="V459" s="246"/>
      <c r="W459" s="246"/>
      <c r="X459" s="246"/>
      <c r="Y459" s="246"/>
      <c r="Z459" s="246"/>
      <c r="AA459" s="246"/>
      <c r="AB459" s="246"/>
      <c r="AC459" s="246"/>
      <c r="AD459" s="246"/>
      <c r="AE459" s="246"/>
      <c r="AT459" s="3" t="s">
        <v>138</v>
      </c>
      <c r="AU459" s="3" t="s">
        <v>87</v>
      </c>
    </row>
    <row r="460" spans="1:65" s="106" customFormat="1">
      <c r="B460" s="107"/>
      <c r="D460" s="94" t="s">
        <v>204</v>
      </c>
      <c r="E460" s="108" t="s">
        <v>1</v>
      </c>
      <c r="F460" s="109" t="s">
        <v>714</v>
      </c>
      <c r="H460" s="110">
        <v>24.667999999999999</v>
      </c>
      <c r="L460" s="107"/>
      <c r="M460" s="111"/>
      <c r="N460" s="112"/>
      <c r="O460" s="112"/>
      <c r="P460" s="112"/>
      <c r="Q460" s="112"/>
      <c r="R460" s="112"/>
      <c r="S460" s="112"/>
      <c r="T460" s="113"/>
      <c r="AT460" s="108" t="s">
        <v>204</v>
      </c>
      <c r="AU460" s="108" t="s">
        <v>87</v>
      </c>
      <c r="AV460" s="106" t="s">
        <v>87</v>
      </c>
      <c r="AW460" s="106" t="s">
        <v>34</v>
      </c>
      <c r="AX460" s="106" t="s">
        <v>77</v>
      </c>
      <c r="AY460" s="108" t="s">
        <v>126</v>
      </c>
    </row>
    <row r="461" spans="1:65" s="114" customFormat="1">
      <c r="B461" s="115"/>
      <c r="D461" s="94" t="s">
        <v>204</v>
      </c>
      <c r="E461" s="116" t="s">
        <v>1</v>
      </c>
      <c r="F461" s="117" t="s">
        <v>206</v>
      </c>
      <c r="H461" s="118">
        <v>24.667999999999999</v>
      </c>
      <c r="L461" s="115"/>
      <c r="M461" s="119"/>
      <c r="N461" s="120"/>
      <c r="O461" s="120"/>
      <c r="P461" s="120"/>
      <c r="Q461" s="120"/>
      <c r="R461" s="120"/>
      <c r="S461" s="120"/>
      <c r="T461" s="121"/>
      <c r="AT461" s="116" t="s">
        <v>204</v>
      </c>
      <c r="AU461" s="116" t="s">
        <v>87</v>
      </c>
      <c r="AV461" s="114" t="s">
        <v>144</v>
      </c>
      <c r="AW461" s="114" t="s">
        <v>34</v>
      </c>
      <c r="AX461" s="114" t="s">
        <v>85</v>
      </c>
      <c r="AY461" s="116" t="s">
        <v>126</v>
      </c>
    </row>
    <row r="462" spans="1:65" s="106" customFormat="1">
      <c r="B462" s="107"/>
      <c r="D462" s="94" t="s">
        <v>204</v>
      </c>
      <c r="F462" s="109" t="s">
        <v>737</v>
      </c>
      <c r="H462" s="110">
        <v>27.135000000000002</v>
      </c>
      <c r="L462" s="107"/>
      <c r="M462" s="111"/>
      <c r="N462" s="112"/>
      <c r="O462" s="112"/>
      <c r="P462" s="112"/>
      <c r="Q462" s="112"/>
      <c r="R462" s="112"/>
      <c r="S462" s="112"/>
      <c r="T462" s="113"/>
      <c r="AT462" s="108" t="s">
        <v>204</v>
      </c>
      <c r="AU462" s="108" t="s">
        <v>87</v>
      </c>
      <c r="AV462" s="106" t="s">
        <v>87</v>
      </c>
      <c r="AW462" s="106" t="s">
        <v>3</v>
      </c>
      <c r="AX462" s="106" t="s">
        <v>85</v>
      </c>
      <c r="AY462" s="108" t="s">
        <v>126</v>
      </c>
    </row>
    <row r="463" spans="1:65" s="11" customFormat="1" ht="37.9" customHeight="1">
      <c r="A463" s="246"/>
      <c r="B463" s="9"/>
      <c r="C463" s="133" t="s">
        <v>738</v>
      </c>
      <c r="D463" s="133" t="s">
        <v>438</v>
      </c>
      <c r="E463" s="134" t="s">
        <v>739</v>
      </c>
      <c r="F463" s="135" t="s">
        <v>740</v>
      </c>
      <c r="G463" s="136" t="s">
        <v>248</v>
      </c>
      <c r="H463" s="137">
        <v>6.2409999999999997</v>
      </c>
      <c r="I463" s="182">
        <v>0</v>
      </c>
      <c r="J463" s="138">
        <f>ROUND(I463*H463,2)</f>
        <v>0</v>
      </c>
      <c r="K463" s="139"/>
      <c r="L463" s="140"/>
      <c r="M463" s="141" t="s">
        <v>1</v>
      </c>
      <c r="N463" s="142" t="s">
        <v>42</v>
      </c>
      <c r="O463" s="90">
        <v>0</v>
      </c>
      <c r="P463" s="90">
        <f>O463*H463</f>
        <v>0</v>
      </c>
      <c r="Q463" s="90">
        <v>0</v>
      </c>
      <c r="R463" s="90">
        <f>Q463*H463</f>
        <v>0</v>
      </c>
      <c r="S463" s="90">
        <v>0</v>
      </c>
      <c r="T463" s="91">
        <f>S463*H463</f>
        <v>0</v>
      </c>
      <c r="U463" s="246"/>
      <c r="V463" s="246"/>
      <c r="W463" s="246"/>
      <c r="X463" s="246"/>
      <c r="Y463" s="246"/>
      <c r="Z463" s="246"/>
      <c r="AA463" s="246"/>
      <c r="AB463" s="246"/>
      <c r="AC463" s="246"/>
      <c r="AD463" s="246"/>
      <c r="AE463" s="246"/>
      <c r="AR463" s="92" t="s">
        <v>351</v>
      </c>
      <c r="AT463" s="92" t="s">
        <v>438</v>
      </c>
      <c r="AU463" s="92" t="s">
        <v>87</v>
      </c>
      <c r="AY463" s="3" t="s">
        <v>126</v>
      </c>
      <c r="BE463" s="93">
        <f>IF(N463="základní",J463,0)</f>
        <v>0</v>
      </c>
      <c r="BF463" s="93">
        <f>IF(N463="snížená",J463,0)</f>
        <v>0</v>
      </c>
      <c r="BG463" s="93">
        <f>IF(N463="zákl. přenesená",J463,0)</f>
        <v>0</v>
      </c>
      <c r="BH463" s="93">
        <f>IF(N463="sníž. přenesená",J463,0)</f>
        <v>0</v>
      </c>
      <c r="BI463" s="93">
        <f>IF(N463="nulová",J463,0)</f>
        <v>0</v>
      </c>
      <c r="BJ463" s="3" t="s">
        <v>85</v>
      </c>
      <c r="BK463" s="93">
        <f>ROUND(I463*H463,2)</f>
        <v>0</v>
      </c>
      <c r="BL463" s="3" t="s">
        <v>272</v>
      </c>
      <c r="BM463" s="92" t="s">
        <v>741</v>
      </c>
    </row>
    <row r="464" spans="1:65" s="11" customFormat="1" ht="48.75">
      <c r="A464" s="246"/>
      <c r="B464" s="9"/>
      <c r="C464" s="246"/>
      <c r="D464" s="94" t="s">
        <v>138</v>
      </c>
      <c r="E464" s="246"/>
      <c r="F464" s="105" t="s">
        <v>726</v>
      </c>
      <c r="G464" s="246"/>
      <c r="H464" s="246"/>
      <c r="I464" s="246"/>
      <c r="J464" s="246"/>
      <c r="K464" s="246"/>
      <c r="L464" s="9"/>
      <c r="M464" s="96"/>
      <c r="N464" s="97"/>
      <c r="O464" s="98"/>
      <c r="P464" s="98"/>
      <c r="Q464" s="98"/>
      <c r="R464" s="98"/>
      <c r="S464" s="98"/>
      <c r="T464" s="99"/>
      <c r="U464" s="246"/>
      <c r="V464" s="246"/>
      <c r="W464" s="246"/>
      <c r="X464" s="246"/>
      <c r="Y464" s="246"/>
      <c r="Z464" s="246"/>
      <c r="AA464" s="246"/>
      <c r="AB464" s="246"/>
      <c r="AC464" s="246"/>
      <c r="AD464" s="246"/>
      <c r="AE464" s="246"/>
      <c r="AT464" s="3" t="s">
        <v>138</v>
      </c>
      <c r="AU464" s="3" t="s">
        <v>87</v>
      </c>
    </row>
    <row r="465" spans="1:65" s="106" customFormat="1">
      <c r="B465" s="107"/>
      <c r="D465" s="94" t="s">
        <v>204</v>
      </c>
      <c r="E465" s="108" t="s">
        <v>1</v>
      </c>
      <c r="F465" s="109" t="s">
        <v>713</v>
      </c>
      <c r="H465" s="110">
        <v>5.6740000000000004</v>
      </c>
      <c r="L465" s="107"/>
      <c r="M465" s="111"/>
      <c r="N465" s="112"/>
      <c r="O465" s="112"/>
      <c r="P465" s="112"/>
      <c r="Q465" s="112"/>
      <c r="R465" s="112"/>
      <c r="S465" s="112"/>
      <c r="T465" s="113"/>
      <c r="AT465" s="108" t="s">
        <v>204</v>
      </c>
      <c r="AU465" s="108" t="s">
        <v>87</v>
      </c>
      <c r="AV465" s="106" t="s">
        <v>87</v>
      </c>
      <c r="AW465" s="106" t="s">
        <v>34</v>
      </c>
      <c r="AX465" s="106" t="s">
        <v>77</v>
      </c>
      <c r="AY465" s="108" t="s">
        <v>126</v>
      </c>
    </row>
    <row r="466" spans="1:65" s="114" customFormat="1">
      <c r="B466" s="115"/>
      <c r="D466" s="94" t="s">
        <v>204</v>
      </c>
      <c r="E466" s="116" t="s">
        <v>1</v>
      </c>
      <c r="F466" s="117" t="s">
        <v>206</v>
      </c>
      <c r="H466" s="118">
        <v>5.6740000000000004</v>
      </c>
      <c r="L466" s="115"/>
      <c r="M466" s="119"/>
      <c r="N466" s="120"/>
      <c r="O466" s="120"/>
      <c r="P466" s="120"/>
      <c r="Q466" s="120"/>
      <c r="R466" s="120"/>
      <c r="S466" s="120"/>
      <c r="T466" s="121"/>
      <c r="AT466" s="116" t="s">
        <v>204</v>
      </c>
      <c r="AU466" s="116" t="s">
        <v>87</v>
      </c>
      <c r="AV466" s="114" t="s">
        <v>144</v>
      </c>
      <c r="AW466" s="114" t="s">
        <v>34</v>
      </c>
      <c r="AX466" s="114" t="s">
        <v>85</v>
      </c>
      <c r="AY466" s="116" t="s">
        <v>126</v>
      </c>
    </row>
    <row r="467" spans="1:65" s="106" customFormat="1">
      <c r="B467" s="107"/>
      <c r="D467" s="94" t="s">
        <v>204</v>
      </c>
      <c r="F467" s="109" t="s">
        <v>742</v>
      </c>
      <c r="H467" s="110">
        <v>6.2409999999999997</v>
      </c>
      <c r="L467" s="107"/>
      <c r="M467" s="111"/>
      <c r="N467" s="112"/>
      <c r="O467" s="112"/>
      <c r="P467" s="112"/>
      <c r="Q467" s="112"/>
      <c r="R467" s="112"/>
      <c r="S467" s="112"/>
      <c r="T467" s="113"/>
      <c r="AT467" s="108" t="s">
        <v>204</v>
      </c>
      <c r="AU467" s="108" t="s">
        <v>87</v>
      </c>
      <c r="AV467" s="106" t="s">
        <v>87</v>
      </c>
      <c r="AW467" s="106" t="s">
        <v>3</v>
      </c>
      <c r="AX467" s="106" t="s">
        <v>85</v>
      </c>
      <c r="AY467" s="108" t="s">
        <v>126</v>
      </c>
    </row>
    <row r="468" spans="1:65" s="11" customFormat="1" ht="16.5" customHeight="1">
      <c r="A468" s="246"/>
      <c r="B468" s="9"/>
      <c r="C468" s="133" t="s">
        <v>743</v>
      </c>
      <c r="D468" s="133" t="s">
        <v>438</v>
      </c>
      <c r="E468" s="134" t="s">
        <v>744</v>
      </c>
      <c r="F468" s="135" t="s">
        <v>745</v>
      </c>
      <c r="G468" s="136" t="s">
        <v>248</v>
      </c>
      <c r="H468" s="137">
        <v>134.369</v>
      </c>
      <c r="I468" s="182">
        <v>0</v>
      </c>
      <c r="J468" s="138">
        <f>ROUND(I468*H468,2)</f>
        <v>0</v>
      </c>
      <c r="K468" s="139"/>
      <c r="L468" s="140"/>
      <c r="M468" s="141" t="s">
        <v>1</v>
      </c>
      <c r="N468" s="142" t="s">
        <v>42</v>
      </c>
      <c r="O468" s="90">
        <v>0</v>
      </c>
      <c r="P468" s="90">
        <f>O468*H468</f>
        <v>0</v>
      </c>
      <c r="Q468" s="90">
        <v>0</v>
      </c>
      <c r="R468" s="90">
        <f>Q468*H468</f>
        <v>0</v>
      </c>
      <c r="S468" s="90">
        <v>0</v>
      </c>
      <c r="T468" s="91">
        <f>S468*H468</f>
        <v>0</v>
      </c>
      <c r="U468" s="246"/>
      <c r="V468" s="246"/>
      <c r="W468" s="246"/>
      <c r="X468" s="246"/>
      <c r="Y468" s="246"/>
      <c r="Z468" s="246"/>
      <c r="AA468" s="246"/>
      <c r="AB468" s="246"/>
      <c r="AC468" s="246"/>
      <c r="AD468" s="246"/>
      <c r="AE468" s="246"/>
      <c r="AR468" s="92" t="s">
        <v>351</v>
      </c>
      <c r="AT468" s="92" t="s">
        <v>438</v>
      </c>
      <c r="AU468" s="92" t="s">
        <v>87</v>
      </c>
      <c r="AY468" s="3" t="s">
        <v>126</v>
      </c>
      <c r="BE468" s="93">
        <f>IF(N468="základní",J468,0)</f>
        <v>0</v>
      </c>
      <c r="BF468" s="93">
        <f>IF(N468="snížená",J468,0)</f>
        <v>0</v>
      </c>
      <c r="BG468" s="93">
        <f>IF(N468="zákl. přenesená",J468,0)</f>
        <v>0</v>
      </c>
      <c r="BH468" s="93">
        <f>IF(N468="sníž. přenesená",J468,0)</f>
        <v>0</v>
      </c>
      <c r="BI468" s="93">
        <f>IF(N468="nulová",J468,0)</f>
        <v>0</v>
      </c>
      <c r="BJ468" s="3" t="s">
        <v>85</v>
      </c>
      <c r="BK468" s="93">
        <f>ROUND(I468*H468,2)</f>
        <v>0</v>
      </c>
      <c r="BL468" s="3" t="s">
        <v>272</v>
      </c>
      <c r="BM468" s="92" t="s">
        <v>746</v>
      </c>
    </row>
    <row r="469" spans="1:65" s="106" customFormat="1">
      <c r="B469" s="107"/>
      <c r="D469" s="94" t="s">
        <v>204</v>
      </c>
      <c r="E469" s="108" t="s">
        <v>1</v>
      </c>
      <c r="F469" s="109" t="s">
        <v>713</v>
      </c>
      <c r="H469" s="110">
        <v>5.6740000000000004</v>
      </c>
      <c r="L469" s="107"/>
      <c r="M469" s="111"/>
      <c r="N469" s="112"/>
      <c r="O469" s="112"/>
      <c r="P469" s="112"/>
      <c r="Q469" s="112"/>
      <c r="R469" s="112"/>
      <c r="S469" s="112"/>
      <c r="T469" s="113"/>
      <c r="AT469" s="108" t="s">
        <v>204</v>
      </c>
      <c r="AU469" s="108" t="s">
        <v>87</v>
      </c>
      <c r="AV469" s="106" t="s">
        <v>87</v>
      </c>
      <c r="AW469" s="106" t="s">
        <v>34</v>
      </c>
      <c r="AX469" s="106" t="s">
        <v>77</v>
      </c>
      <c r="AY469" s="108" t="s">
        <v>126</v>
      </c>
    </row>
    <row r="470" spans="1:65" s="106" customFormat="1">
      <c r="B470" s="107"/>
      <c r="D470" s="94" t="s">
        <v>204</v>
      </c>
      <c r="E470" s="108" t="s">
        <v>1</v>
      </c>
      <c r="F470" s="109" t="s">
        <v>714</v>
      </c>
      <c r="H470" s="110">
        <v>24.667999999999999</v>
      </c>
      <c r="L470" s="107"/>
      <c r="M470" s="111"/>
      <c r="N470" s="112"/>
      <c r="O470" s="112"/>
      <c r="P470" s="112"/>
      <c r="Q470" s="112"/>
      <c r="R470" s="112"/>
      <c r="S470" s="112"/>
      <c r="T470" s="113"/>
      <c r="AT470" s="108" t="s">
        <v>204</v>
      </c>
      <c r="AU470" s="108" t="s">
        <v>87</v>
      </c>
      <c r="AV470" s="106" t="s">
        <v>87</v>
      </c>
      <c r="AW470" s="106" t="s">
        <v>34</v>
      </c>
      <c r="AX470" s="106" t="s">
        <v>77</v>
      </c>
      <c r="AY470" s="108" t="s">
        <v>126</v>
      </c>
    </row>
    <row r="471" spans="1:65" s="106" customFormat="1" ht="22.5">
      <c r="B471" s="107"/>
      <c r="D471" s="94" t="s">
        <v>204</v>
      </c>
      <c r="E471" s="108" t="s">
        <v>1</v>
      </c>
      <c r="F471" s="109" t="s">
        <v>715</v>
      </c>
      <c r="H471" s="110">
        <v>18.911999999999999</v>
      </c>
      <c r="L471" s="107"/>
      <c r="M471" s="111"/>
      <c r="N471" s="112"/>
      <c r="O471" s="112"/>
      <c r="P471" s="112"/>
      <c r="Q471" s="112"/>
      <c r="R471" s="112"/>
      <c r="S471" s="112"/>
      <c r="T471" s="113"/>
      <c r="AT471" s="108" t="s">
        <v>204</v>
      </c>
      <c r="AU471" s="108" t="s">
        <v>87</v>
      </c>
      <c r="AV471" s="106" t="s">
        <v>87</v>
      </c>
      <c r="AW471" s="106" t="s">
        <v>34</v>
      </c>
      <c r="AX471" s="106" t="s">
        <v>77</v>
      </c>
      <c r="AY471" s="108" t="s">
        <v>126</v>
      </c>
    </row>
    <row r="472" spans="1:65" s="106" customFormat="1" ht="22.5">
      <c r="B472" s="107"/>
      <c r="D472" s="94" t="s">
        <v>204</v>
      </c>
      <c r="E472" s="108" t="s">
        <v>1</v>
      </c>
      <c r="F472" s="109" t="s">
        <v>716</v>
      </c>
      <c r="H472" s="110">
        <v>72.900000000000006</v>
      </c>
      <c r="L472" s="107"/>
      <c r="M472" s="111"/>
      <c r="N472" s="112"/>
      <c r="O472" s="112"/>
      <c r="P472" s="112"/>
      <c r="Q472" s="112"/>
      <c r="R472" s="112"/>
      <c r="S472" s="112"/>
      <c r="T472" s="113"/>
      <c r="AT472" s="108" t="s">
        <v>204</v>
      </c>
      <c r="AU472" s="108" t="s">
        <v>87</v>
      </c>
      <c r="AV472" s="106" t="s">
        <v>87</v>
      </c>
      <c r="AW472" s="106" t="s">
        <v>34</v>
      </c>
      <c r="AX472" s="106" t="s">
        <v>77</v>
      </c>
      <c r="AY472" s="108" t="s">
        <v>126</v>
      </c>
    </row>
    <row r="473" spans="1:65" s="114" customFormat="1">
      <c r="B473" s="115"/>
      <c r="D473" s="94" t="s">
        <v>204</v>
      </c>
      <c r="E473" s="116" t="s">
        <v>1</v>
      </c>
      <c r="F473" s="117" t="s">
        <v>206</v>
      </c>
      <c r="H473" s="118">
        <v>122.154</v>
      </c>
      <c r="L473" s="115"/>
      <c r="M473" s="119"/>
      <c r="N473" s="120"/>
      <c r="O473" s="120"/>
      <c r="P473" s="120"/>
      <c r="Q473" s="120"/>
      <c r="R473" s="120"/>
      <c r="S473" s="120"/>
      <c r="T473" s="121"/>
      <c r="AT473" s="116" t="s">
        <v>204</v>
      </c>
      <c r="AU473" s="116" t="s">
        <v>87</v>
      </c>
      <c r="AV473" s="114" t="s">
        <v>144</v>
      </c>
      <c r="AW473" s="114" t="s">
        <v>34</v>
      </c>
      <c r="AX473" s="114" t="s">
        <v>85</v>
      </c>
      <c r="AY473" s="116" t="s">
        <v>126</v>
      </c>
    </row>
    <row r="474" spans="1:65" s="106" customFormat="1">
      <c r="B474" s="107"/>
      <c r="D474" s="94" t="s">
        <v>204</v>
      </c>
      <c r="F474" s="109" t="s">
        <v>721</v>
      </c>
      <c r="H474" s="110">
        <v>134.369</v>
      </c>
      <c r="L474" s="107"/>
      <c r="M474" s="111"/>
      <c r="N474" s="112"/>
      <c r="O474" s="112"/>
      <c r="P474" s="112"/>
      <c r="Q474" s="112"/>
      <c r="R474" s="112"/>
      <c r="S474" s="112"/>
      <c r="T474" s="113"/>
      <c r="AT474" s="108" t="s">
        <v>204</v>
      </c>
      <c r="AU474" s="108" t="s">
        <v>87</v>
      </c>
      <c r="AV474" s="106" t="s">
        <v>87</v>
      </c>
      <c r="AW474" s="106" t="s">
        <v>3</v>
      </c>
      <c r="AX474" s="106" t="s">
        <v>85</v>
      </c>
      <c r="AY474" s="108" t="s">
        <v>126</v>
      </c>
    </row>
    <row r="475" spans="1:65" s="11" customFormat="1" ht="24.2" customHeight="1">
      <c r="A475" s="246"/>
      <c r="B475" s="9"/>
      <c r="C475" s="133" t="s">
        <v>747</v>
      </c>
      <c r="D475" s="133" t="s">
        <v>438</v>
      </c>
      <c r="E475" s="134" t="s">
        <v>748</v>
      </c>
      <c r="F475" s="135" t="s">
        <v>749</v>
      </c>
      <c r="G475" s="136" t="s">
        <v>248</v>
      </c>
      <c r="H475" s="137">
        <v>97.486000000000004</v>
      </c>
      <c r="I475" s="182">
        <v>0</v>
      </c>
      <c r="J475" s="138">
        <f>ROUND(I475*H475,2)</f>
        <v>0</v>
      </c>
      <c r="K475" s="139"/>
      <c r="L475" s="140"/>
      <c r="M475" s="141" t="s">
        <v>1</v>
      </c>
      <c r="N475" s="142" t="s">
        <v>42</v>
      </c>
      <c r="O475" s="90">
        <v>0</v>
      </c>
      <c r="P475" s="90">
        <f>O475*H475</f>
        <v>0</v>
      </c>
      <c r="Q475" s="90">
        <v>0</v>
      </c>
      <c r="R475" s="90">
        <f>Q475*H475</f>
        <v>0</v>
      </c>
      <c r="S475" s="90">
        <v>0</v>
      </c>
      <c r="T475" s="91">
        <f>S475*H475</f>
        <v>0</v>
      </c>
      <c r="U475" s="246"/>
      <c r="V475" s="246"/>
      <c r="W475" s="246"/>
      <c r="X475" s="246"/>
      <c r="Y475" s="246"/>
      <c r="Z475" s="246"/>
      <c r="AA475" s="246"/>
      <c r="AB475" s="246"/>
      <c r="AC475" s="246"/>
      <c r="AD475" s="246"/>
      <c r="AE475" s="246"/>
      <c r="AR475" s="92" t="s">
        <v>351</v>
      </c>
      <c r="AT475" s="92" t="s">
        <v>438</v>
      </c>
      <c r="AU475" s="92" t="s">
        <v>87</v>
      </c>
      <c r="AY475" s="3" t="s">
        <v>126</v>
      </c>
      <c r="BE475" s="93">
        <f>IF(N475="základní",J475,0)</f>
        <v>0</v>
      </c>
      <c r="BF475" s="93">
        <f>IF(N475="snížená",J475,0)</f>
        <v>0</v>
      </c>
      <c r="BG475" s="93">
        <f>IF(N475="zákl. přenesená",J475,0)</f>
        <v>0</v>
      </c>
      <c r="BH475" s="93">
        <f>IF(N475="sníž. přenesená",J475,0)</f>
        <v>0</v>
      </c>
      <c r="BI475" s="93">
        <f>IF(N475="nulová",J475,0)</f>
        <v>0</v>
      </c>
      <c r="BJ475" s="3" t="s">
        <v>85</v>
      </c>
      <c r="BK475" s="93">
        <f>ROUND(I475*H475,2)</f>
        <v>0</v>
      </c>
      <c r="BL475" s="3" t="s">
        <v>272</v>
      </c>
      <c r="BM475" s="92" t="s">
        <v>750</v>
      </c>
    </row>
    <row r="476" spans="1:65" s="106" customFormat="1">
      <c r="B476" s="107"/>
      <c r="D476" s="94" t="s">
        <v>204</v>
      </c>
      <c r="E476" s="108" t="s">
        <v>1</v>
      </c>
      <c r="F476" s="109" t="s">
        <v>713</v>
      </c>
      <c r="H476" s="110">
        <v>5.6740000000000004</v>
      </c>
      <c r="L476" s="107"/>
      <c r="M476" s="111"/>
      <c r="N476" s="112"/>
      <c r="O476" s="112"/>
      <c r="P476" s="112"/>
      <c r="Q476" s="112"/>
      <c r="R476" s="112"/>
      <c r="S476" s="112"/>
      <c r="T476" s="113"/>
      <c r="AT476" s="108" t="s">
        <v>204</v>
      </c>
      <c r="AU476" s="108" t="s">
        <v>87</v>
      </c>
      <c r="AV476" s="106" t="s">
        <v>87</v>
      </c>
      <c r="AW476" s="106" t="s">
        <v>34</v>
      </c>
      <c r="AX476" s="106" t="s">
        <v>77</v>
      </c>
      <c r="AY476" s="108" t="s">
        <v>126</v>
      </c>
    </row>
    <row r="477" spans="1:65" s="106" customFormat="1" ht="22.5">
      <c r="B477" s="107"/>
      <c r="D477" s="94" t="s">
        <v>204</v>
      </c>
      <c r="E477" s="108" t="s">
        <v>1</v>
      </c>
      <c r="F477" s="109" t="s">
        <v>715</v>
      </c>
      <c r="H477" s="110">
        <v>18.911999999999999</v>
      </c>
      <c r="L477" s="107"/>
      <c r="M477" s="111"/>
      <c r="N477" s="112"/>
      <c r="O477" s="112"/>
      <c r="P477" s="112"/>
      <c r="Q477" s="112"/>
      <c r="R477" s="112"/>
      <c r="S477" s="112"/>
      <c r="T477" s="113"/>
      <c r="AT477" s="108" t="s">
        <v>204</v>
      </c>
      <c r="AU477" s="108" t="s">
        <v>87</v>
      </c>
      <c r="AV477" s="106" t="s">
        <v>87</v>
      </c>
      <c r="AW477" s="106" t="s">
        <v>34</v>
      </c>
      <c r="AX477" s="106" t="s">
        <v>77</v>
      </c>
      <c r="AY477" s="108" t="s">
        <v>126</v>
      </c>
    </row>
    <row r="478" spans="1:65" s="106" customFormat="1" ht="22.5">
      <c r="B478" s="107"/>
      <c r="D478" s="94" t="s">
        <v>204</v>
      </c>
      <c r="E478" s="108" t="s">
        <v>1</v>
      </c>
      <c r="F478" s="109" t="s">
        <v>716</v>
      </c>
      <c r="H478" s="110">
        <v>72.900000000000006</v>
      </c>
      <c r="L478" s="107"/>
      <c r="M478" s="111"/>
      <c r="N478" s="112"/>
      <c r="O478" s="112"/>
      <c r="P478" s="112"/>
      <c r="Q478" s="112"/>
      <c r="R478" s="112"/>
      <c r="S478" s="112"/>
      <c r="T478" s="113"/>
      <c r="AT478" s="108" t="s">
        <v>204</v>
      </c>
      <c r="AU478" s="108" t="s">
        <v>87</v>
      </c>
      <c r="AV478" s="106" t="s">
        <v>87</v>
      </c>
      <c r="AW478" s="106" t="s">
        <v>34</v>
      </c>
      <c r="AX478" s="106" t="s">
        <v>77</v>
      </c>
      <c r="AY478" s="108" t="s">
        <v>126</v>
      </c>
    </row>
    <row r="479" spans="1:65" s="114" customFormat="1">
      <c r="B479" s="115"/>
      <c r="D479" s="94" t="s">
        <v>204</v>
      </c>
      <c r="E479" s="116" t="s">
        <v>1</v>
      </c>
      <c r="F479" s="117" t="s">
        <v>206</v>
      </c>
      <c r="H479" s="118">
        <v>97.486000000000004</v>
      </c>
      <c r="L479" s="115"/>
      <c r="M479" s="119"/>
      <c r="N479" s="120"/>
      <c r="O479" s="120"/>
      <c r="P479" s="120"/>
      <c r="Q479" s="120"/>
      <c r="R479" s="120"/>
      <c r="S479" s="120"/>
      <c r="T479" s="121"/>
      <c r="AT479" s="116" t="s">
        <v>204</v>
      </c>
      <c r="AU479" s="116" t="s">
        <v>87</v>
      </c>
      <c r="AV479" s="114" t="s">
        <v>144</v>
      </c>
      <c r="AW479" s="114" t="s">
        <v>34</v>
      </c>
      <c r="AX479" s="114" t="s">
        <v>85</v>
      </c>
      <c r="AY479" s="116" t="s">
        <v>126</v>
      </c>
    </row>
    <row r="480" spans="1:65" s="11" customFormat="1" ht="24.2" customHeight="1">
      <c r="A480" s="246"/>
      <c r="B480" s="9"/>
      <c r="C480" s="133" t="s">
        <v>751</v>
      </c>
      <c r="D480" s="133" t="s">
        <v>438</v>
      </c>
      <c r="E480" s="134" t="s">
        <v>752</v>
      </c>
      <c r="F480" s="135" t="s">
        <v>753</v>
      </c>
      <c r="G480" s="136" t="s">
        <v>248</v>
      </c>
      <c r="H480" s="137">
        <v>24.667999999999999</v>
      </c>
      <c r="I480" s="182">
        <v>0</v>
      </c>
      <c r="J480" s="138">
        <f>ROUND(I480*H480,2)</f>
        <v>0</v>
      </c>
      <c r="K480" s="139"/>
      <c r="L480" s="140"/>
      <c r="M480" s="141" t="s">
        <v>1</v>
      </c>
      <c r="N480" s="142" t="s">
        <v>42</v>
      </c>
      <c r="O480" s="90">
        <v>0</v>
      </c>
      <c r="P480" s="90">
        <f>O480*H480</f>
        <v>0</v>
      </c>
      <c r="Q480" s="90">
        <v>0</v>
      </c>
      <c r="R480" s="90">
        <f>Q480*H480</f>
        <v>0</v>
      </c>
      <c r="S480" s="90">
        <v>0</v>
      </c>
      <c r="T480" s="91">
        <f>S480*H480</f>
        <v>0</v>
      </c>
      <c r="U480" s="246"/>
      <c r="V480" s="246"/>
      <c r="W480" s="246"/>
      <c r="X480" s="246"/>
      <c r="Y480" s="246"/>
      <c r="Z480" s="246"/>
      <c r="AA480" s="246"/>
      <c r="AB480" s="246"/>
      <c r="AC480" s="246"/>
      <c r="AD480" s="246"/>
      <c r="AE480" s="246"/>
      <c r="AR480" s="92" t="s">
        <v>351</v>
      </c>
      <c r="AT480" s="92" t="s">
        <v>438</v>
      </c>
      <c r="AU480" s="92" t="s">
        <v>87</v>
      </c>
      <c r="AY480" s="3" t="s">
        <v>126</v>
      </c>
      <c r="BE480" s="93">
        <f>IF(N480="základní",J480,0)</f>
        <v>0</v>
      </c>
      <c r="BF480" s="93">
        <f>IF(N480="snížená",J480,0)</f>
        <v>0</v>
      </c>
      <c r="BG480" s="93">
        <f>IF(N480="zákl. přenesená",J480,0)</f>
        <v>0</v>
      </c>
      <c r="BH480" s="93">
        <f>IF(N480="sníž. přenesená",J480,0)</f>
        <v>0</v>
      </c>
      <c r="BI480" s="93">
        <f>IF(N480="nulová",J480,0)</f>
        <v>0</v>
      </c>
      <c r="BJ480" s="3" t="s">
        <v>85</v>
      </c>
      <c r="BK480" s="93">
        <f>ROUND(I480*H480,2)</f>
        <v>0</v>
      </c>
      <c r="BL480" s="3" t="s">
        <v>272</v>
      </c>
      <c r="BM480" s="92" t="s">
        <v>754</v>
      </c>
    </row>
    <row r="481" spans="1:65" s="106" customFormat="1">
      <c r="B481" s="107"/>
      <c r="D481" s="94" t="s">
        <v>204</v>
      </c>
      <c r="E481" s="108" t="s">
        <v>1</v>
      </c>
      <c r="F481" s="109" t="s">
        <v>714</v>
      </c>
      <c r="H481" s="110">
        <v>24.667999999999999</v>
      </c>
      <c r="L481" s="107"/>
      <c r="M481" s="111"/>
      <c r="N481" s="112"/>
      <c r="O481" s="112"/>
      <c r="P481" s="112"/>
      <c r="Q481" s="112"/>
      <c r="R481" s="112"/>
      <c r="S481" s="112"/>
      <c r="T481" s="113"/>
      <c r="AT481" s="108" t="s">
        <v>204</v>
      </c>
      <c r="AU481" s="108" t="s">
        <v>87</v>
      </c>
      <c r="AV481" s="106" t="s">
        <v>87</v>
      </c>
      <c r="AW481" s="106" t="s">
        <v>34</v>
      </c>
      <c r="AX481" s="106" t="s">
        <v>77</v>
      </c>
      <c r="AY481" s="108" t="s">
        <v>126</v>
      </c>
    </row>
    <row r="482" spans="1:65" s="114" customFormat="1">
      <c r="B482" s="115"/>
      <c r="D482" s="94" t="s">
        <v>204</v>
      </c>
      <c r="E482" s="116" t="s">
        <v>1</v>
      </c>
      <c r="F482" s="117" t="s">
        <v>206</v>
      </c>
      <c r="H482" s="118">
        <v>24.667999999999999</v>
      </c>
      <c r="L482" s="115"/>
      <c r="M482" s="119"/>
      <c r="N482" s="120"/>
      <c r="O482" s="120"/>
      <c r="P482" s="120"/>
      <c r="Q482" s="120"/>
      <c r="R482" s="120"/>
      <c r="S482" s="120"/>
      <c r="T482" s="121"/>
      <c r="AT482" s="116" t="s">
        <v>204</v>
      </c>
      <c r="AU482" s="116" t="s">
        <v>87</v>
      </c>
      <c r="AV482" s="114" t="s">
        <v>144</v>
      </c>
      <c r="AW482" s="114" t="s">
        <v>34</v>
      </c>
      <c r="AX482" s="114" t="s">
        <v>85</v>
      </c>
      <c r="AY482" s="116" t="s">
        <v>126</v>
      </c>
    </row>
    <row r="483" spans="1:65" s="11" customFormat="1" ht="24.2" customHeight="1">
      <c r="A483" s="246"/>
      <c r="B483" s="9"/>
      <c r="C483" s="133" t="s">
        <v>755</v>
      </c>
      <c r="D483" s="133" t="s">
        <v>438</v>
      </c>
      <c r="E483" s="134" t="s">
        <v>756</v>
      </c>
      <c r="F483" s="135" t="s">
        <v>757</v>
      </c>
      <c r="G483" s="136" t="s">
        <v>248</v>
      </c>
      <c r="H483" s="137">
        <v>18.911999999999999</v>
      </c>
      <c r="I483" s="182">
        <v>0</v>
      </c>
      <c r="J483" s="138">
        <f>ROUND(I483*H483,2)</f>
        <v>0</v>
      </c>
      <c r="K483" s="139"/>
      <c r="L483" s="140"/>
      <c r="M483" s="141" t="s">
        <v>1</v>
      </c>
      <c r="N483" s="142" t="s">
        <v>42</v>
      </c>
      <c r="O483" s="90">
        <v>0</v>
      </c>
      <c r="P483" s="90">
        <f>O483*H483</f>
        <v>0</v>
      </c>
      <c r="Q483" s="90">
        <v>0</v>
      </c>
      <c r="R483" s="90">
        <f>Q483*H483</f>
        <v>0</v>
      </c>
      <c r="S483" s="90">
        <v>0</v>
      </c>
      <c r="T483" s="91">
        <f>S483*H483</f>
        <v>0</v>
      </c>
      <c r="U483" s="246"/>
      <c r="V483" s="246"/>
      <c r="W483" s="246"/>
      <c r="X483" s="246"/>
      <c r="Y483" s="246"/>
      <c r="Z483" s="246"/>
      <c r="AA483" s="246"/>
      <c r="AB483" s="246"/>
      <c r="AC483" s="246"/>
      <c r="AD483" s="246"/>
      <c r="AE483" s="246"/>
      <c r="AR483" s="92" t="s">
        <v>351</v>
      </c>
      <c r="AT483" s="92" t="s">
        <v>438</v>
      </c>
      <c r="AU483" s="92" t="s">
        <v>87</v>
      </c>
      <c r="AY483" s="3" t="s">
        <v>126</v>
      </c>
      <c r="BE483" s="93">
        <f>IF(N483="základní",J483,0)</f>
        <v>0</v>
      </c>
      <c r="BF483" s="93">
        <f>IF(N483="snížená",J483,0)</f>
        <v>0</v>
      </c>
      <c r="BG483" s="93">
        <f>IF(N483="zákl. přenesená",J483,0)</f>
        <v>0</v>
      </c>
      <c r="BH483" s="93">
        <f>IF(N483="sníž. přenesená",J483,0)</f>
        <v>0</v>
      </c>
      <c r="BI483" s="93">
        <f>IF(N483="nulová",J483,0)</f>
        <v>0</v>
      </c>
      <c r="BJ483" s="3" t="s">
        <v>85</v>
      </c>
      <c r="BK483" s="93">
        <f>ROUND(I483*H483,2)</f>
        <v>0</v>
      </c>
      <c r="BL483" s="3" t="s">
        <v>272</v>
      </c>
      <c r="BM483" s="92" t="s">
        <v>758</v>
      </c>
    </row>
    <row r="484" spans="1:65" s="106" customFormat="1" ht="22.5">
      <c r="B484" s="107"/>
      <c r="D484" s="94" t="s">
        <v>204</v>
      </c>
      <c r="E484" s="108" t="s">
        <v>1</v>
      </c>
      <c r="F484" s="109" t="s">
        <v>715</v>
      </c>
      <c r="H484" s="110">
        <v>18.911999999999999</v>
      </c>
      <c r="L484" s="107"/>
      <c r="M484" s="111"/>
      <c r="N484" s="112"/>
      <c r="O484" s="112"/>
      <c r="P484" s="112"/>
      <c r="Q484" s="112"/>
      <c r="R484" s="112"/>
      <c r="S484" s="112"/>
      <c r="T484" s="113"/>
      <c r="AT484" s="108" t="s">
        <v>204</v>
      </c>
      <c r="AU484" s="108" t="s">
        <v>87</v>
      </c>
      <c r="AV484" s="106" t="s">
        <v>87</v>
      </c>
      <c r="AW484" s="106" t="s">
        <v>34</v>
      </c>
      <c r="AX484" s="106" t="s">
        <v>77</v>
      </c>
      <c r="AY484" s="108" t="s">
        <v>126</v>
      </c>
    </row>
    <row r="485" spans="1:65" s="114" customFormat="1">
      <c r="B485" s="115"/>
      <c r="D485" s="94" t="s">
        <v>204</v>
      </c>
      <c r="E485" s="116" t="s">
        <v>1</v>
      </c>
      <c r="F485" s="117" t="s">
        <v>206</v>
      </c>
      <c r="H485" s="118">
        <v>18.911999999999999</v>
      </c>
      <c r="L485" s="115"/>
      <c r="M485" s="119"/>
      <c r="N485" s="120"/>
      <c r="O485" s="120"/>
      <c r="P485" s="120"/>
      <c r="Q485" s="120"/>
      <c r="R485" s="120"/>
      <c r="S485" s="120"/>
      <c r="T485" s="121"/>
      <c r="AT485" s="116" t="s">
        <v>204</v>
      </c>
      <c r="AU485" s="116" t="s">
        <v>87</v>
      </c>
      <c r="AV485" s="114" t="s">
        <v>144</v>
      </c>
      <c r="AW485" s="114" t="s">
        <v>34</v>
      </c>
      <c r="AX485" s="114" t="s">
        <v>85</v>
      </c>
      <c r="AY485" s="116" t="s">
        <v>126</v>
      </c>
    </row>
    <row r="486" spans="1:65" s="11" customFormat="1" ht="21.75" customHeight="1">
      <c r="A486" s="246"/>
      <c r="B486" s="9"/>
      <c r="C486" s="133" t="s">
        <v>759</v>
      </c>
      <c r="D486" s="133" t="s">
        <v>438</v>
      </c>
      <c r="E486" s="134" t="s">
        <v>760</v>
      </c>
      <c r="F486" s="135" t="s">
        <v>761</v>
      </c>
      <c r="G486" s="136" t="s">
        <v>407</v>
      </c>
      <c r="H486" s="137">
        <v>366.46100000000001</v>
      </c>
      <c r="I486" s="182">
        <v>0</v>
      </c>
      <c r="J486" s="138">
        <f>ROUND(I486*H486,2)</f>
        <v>0</v>
      </c>
      <c r="K486" s="139"/>
      <c r="L486" s="140"/>
      <c r="M486" s="141" t="s">
        <v>1</v>
      </c>
      <c r="N486" s="142" t="s">
        <v>42</v>
      </c>
      <c r="O486" s="90">
        <v>0</v>
      </c>
      <c r="P486" s="90">
        <f>O486*H486</f>
        <v>0</v>
      </c>
      <c r="Q486" s="90">
        <v>0</v>
      </c>
      <c r="R486" s="90">
        <f>Q486*H486</f>
        <v>0</v>
      </c>
      <c r="S486" s="90">
        <v>0</v>
      </c>
      <c r="T486" s="91">
        <f>S486*H486</f>
        <v>0</v>
      </c>
      <c r="U486" s="246"/>
      <c r="V486" s="246"/>
      <c r="W486" s="246"/>
      <c r="X486" s="246"/>
      <c r="Y486" s="246"/>
      <c r="Z486" s="246"/>
      <c r="AA486" s="246"/>
      <c r="AB486" s="246"/>
      <c r="AC486" s="246"/>
      <c r="AD486" s="246"/>
      <c r="AE486" s="246"/>
      <c r="AR486" s="92" t="s">
        <v>351</v>
      </c>
      <c r="AT486" s="92" t="s">
        <v>438</v>
      </c>
      <c r="AU486" s="92" t="s">
        <v>87</v>
      </c>
      <c r="AY486" s="3" t="s">
        <v>126</v>
      </c>
      <c r="BE486" s="93">
        <f>IF(N486="základní",J486,0)</f>
        <v>0</v>
      </c>
      <c r="BF486" s="93">
        <f>IF(N486="snížená",J486,0)</f>
        <v>0</v>
      </c>
      <c r="BG486" s="93">
        <f>IF(N486="zákl. přenesená",J486,0)</f>
        <v>0</v>
      </c>
      <c r="BH486" s="93">
        <f>IF(N486="sníž. přenesená",J486,0)</f>
        <v>0</v>
      </c>
      <c r="BI486" s="93">
        <f>IF(N486="nulová",J486,0)</f>
        <v>0</v>
      </c>
      <c r="BJ486" s="3" t="s">
        <v>85</v>
      </c>
      <c r="BK486" s="93">
        <f>ROUND(I486*H486,2)</f>
        <v>0</v>
      </c>
      <c r="BL486" s="3" t="s">
        <v>272</v>
      </c>
      <c r="BM486" s="92" t="s">
        <v>762</v>
      </c>
    </row>
    <row r="487" spans="1:65" s="106" customFormat="1">
      <c r="B487" s="107"/>
      <c r="D487" s="94" t="s">
        <v>204</v>
      </c>
      <c r="E487" s="108" t="s">
        <v>1</v>
      </c>
      <c r="F487" s="109" t="s">
        <v>763</v>
      </c>
      <c r="H487" s="110">
        <v>17.021000000000001</v>
      </c>
      <c r="L487" s="107"/>
      <c r="M487" s="111"/>
      <c r="N487" s="112"/>
      <c r="O487" s="112"/>
      <c r="P487" s="112"/>
      <c r="Q487" s="112"/>
      <c r="R487" s="112"/>
      <c r="S487" s="112"/>
      <c r="T487" s="113"/>
      <c r="AT487" s="108" t="s">
        <v>204</v>
      </c>
      <c r="AU487" s="108" t="s">
        <v>87</v>
      </c>
      <c r="AV487" s="106" t="s">
        <v>87</v>
      </c>
      <c r="AW487" s="106" t="s">
        <v>34</v>
      </c>
      <c r="AX487" s="106" t="s">
        <v>77</v>
      </c>
      <c r="AY487" s="108" t="s">
        <v>126</v>
      </c>
    </row>
    <row r="488" spans="1:65" s="106" customFormat="1">
      <c r="B488" s="107"/>
      <c r="D488" s="94" t="s">
        <v>204</v>
      </c>
      <c r="E488" s="108" t="s">
        <v>1</v>
      </c>
      <c r="F488" s="109" t="s">
        <v>764</v>
      </c>
      <c r="H488" s="110">
        <v>74.003</v>
      </c>
      <c r="L488" s="107"/>
      <c r="M488" s="111"/>
      <c r="N488" s="112"/>
      <c r="O488" s="112"/>
      <c r="P488" s="112"/>
      <c r="Q488" s="112"/>
      <c r="R488" s="112"/>
      <c r="S488" s="112"/>
      <c r="T488" s="113"/>
      <c r="AT488" s="108" t="s">
        <v>204</v>
      </c>
      <c r="AU488" s="108" t="s">
        <v>87</v>
      </c>
      <c r="AV488" s="106" t="s">
        <v>87</v>
      </c>
      <c r="AW488" s="106" t="s">
        <v>34</v>
      </c>
      <c r="AX488" s="106" t="s">
        <v>77</v>
      </c>
      <c r="AY488" s="108" t="s">
        <v>126</v>
      </c>
    </row>
    <row r="489" spans="1:65" s="106" customFormat="1" ht="22.5">
      <c r="B489" s="107"/>
      <c r="D489" s="94" t="s">
        <v>204</v>
      </c>
      <c r="E489" s="108" t="s">
        <v>1</v>
      </c>
      <c r="F489" s="109" t="s">
        <v>765</v>
      </c>
      <c r="H489" s="110">
        <v>56.735999999999997</v>
      </c>
      <c r="L489" s="107"/>
      <c r="M489" s="111"/>
      <c r="N489" s="112"/>
      <c r="O489" s="112"/>
      <c r="P489" s="112"/>
      <c r="Q489" s="112"/>
      <c r="R489" s="112"/>
      <c r="S489" s="112"/>
      <c r="T489" s="113"/>
      <c r="AT489" s="108" t="s">
        <v>204</v>
      </c>
      <c r="AU489" s="108" t="s">
        <v>87</v>
      </c>
      <c r="AV489" s="106" t="s">
        <v>87</v>
      </c>
      <c r="AW489" s="106" t="s">
        <v>34</v>
      </c>
      <c r="AX489" s="106" t="s">
        <v>77</v>
      </c>
      <c r="AY489" s="108" t="s">
        <v>126</v>
      </c>
    </row>
    <row r="490" spans="1:65" s="106" customFormat="1" ht="33.75">
      <c r="B490" s="107"/>
      <c r="D490" s="94" t="s">
        <v>204</v>
      </c>
      <c r="E490" s="108" t="s">
        <v>1</v>
      </c>
      <c r="F490" s="109" t="s">
        <v>766</v>
      </c>
      <c r="H490" s="110">
        <v>218.70099999999999</v>
      </c>
      <c r="L490" s="107"/>
      <c r="M490" s="111"/>
      <c r="N490" s="112"/>
      <c r="O490" s="112"/>
      <c r="P490" s="112"/>
      <c r="Q490" s="112"/>
      <c r="R490" s="112"/>
      <c r="S490" s="112"/>
      <c r="T490" s="113"/>
      <c r="AT490" s="108" t="s">
        <v>204</v>
      </c>
      <c r="AU490" s="108" t="s">
        <v>87</v>
      </c>
      <c r="AV490" s="106" t="s">
        <v>87</v>
      </c>
      <c r="AW490" s="106" t="s">
        <v>34</v>
      </c>
      <c r="AX490" s="106" t="s">
        <v>77</v>
      </c>
      <c r="AY490" s="108" t="s">
        <v>126</v>
      </c>
    </row>
    <row r="491" spans="1:65" s="114" customFormat="1">
      <c r="B491" s="115"/>
      <c r="D491" s="94" t="s">
        <v>204</v>
      </c>
      <c r="E491" s="116" t="s">
        <v>1</v>
      </c>
      <c r="F491" s="117" t="s">
        <v>206</v>
      </c>
      <c r="H491" s="118">
        <v>366.46100000000001</v>
      </c>
      <c r="L491" s="115"/>
      <c r="M491" s="119"/>
      <c r="N491" s="120"/>
      <c r="O491" s="120"/>
      <c r="P491" s="120"/>
      <c r="Q491" s="120"/>
      <c r="R491" s="120"/>
      <c r="S491" s="120"/>
      <c r="T491" s="121"/>
      <c r="AT491" s="116" t="s">
        <v>204</v>
      </c>
      <c r="AU491" s="116" t="s">
        <v>87</v>
      </c>
      <c r="AV491" s="114" t="s">
        <v>144</v>
      </c>
      <c r="AW491" s="114" t="s">
        <v>34</v>
      </c>
      <c r="AX491" s="114" t="s">
        <v>85</v>
      </c>
      <c r="AY491" s="116" t="s">
        <v>126</v>
      </c>
    </row>
    <row r="492" spans="1:65" s="11" customFormat="1" ht="24.2" customHeight="1">
      <c r="A492" s="246"/>
      <c r="B492" s="9"/>
      <c r="C492" s="81" t="s">
        <v>767</v>
      </c>
      <c r="D492" s="81" t="s">
        <v>129</v>
      </c>
      <c r="E492" s="82" t="s">
        <v>768</v>
      </c>
      <c r="F492" s="83" t="s">
        <v>769</v>
      </c>
      <c r="G492" s="84" t="s">
        <v>407</v>
      </c>
      <c r="H492" s="85">
        <v>11.75</v>
      </c>
      <c r="I492" s="1">
        <v>0</v>
      </c>
      <c r="J492" s="86">
        <f>ROUND(I492*H492,2)</f>
        <v>0</v>
      </c>
      <c r="K492" s="87"/>
      <c r="L492" s="9"/>
      <c r="M492" s="88" t="s">
        <v>1</v>
      </c>
      <c r="N492" s="89" t="s">
        <v>42</v>
      </c>
      <c r="O492" s="90">
        <v>0.14699999999999999</v>
      </c>
      <c r="P492" s="90">
        <f>O492*H492</f>
        <v>1.72725</v>
      </c>
      <c r="Q492" s="90">
        <v>0</v>
      </c>
      <c r="R492" s="90">
        <f>Q492*H492</f>
        <v>0</v>
      </c>
      <c r="S492" s="90">
        <v>5.0000000000000001E-3</v>
      </c>
      <c r="T492" s="91">
        <f>S492*H492</f>
        <v>5.8750000000000004E-2</v>
      </c>
      <c r="U492" s="246"/>
      <c r="V492" s="246"/>
      <c r="W492" s="246"/>
      <c r="X492" s="246"/>
      <c r="Y492" s="246"/>
      <c r="Z492" s="246"/>
      <c r="AA492" s="246"/>
      <c r="AB492" s="246"/>
      <c r="AC492" s="246"/>
      <c r="AD492" s="246"/>
      <c r="AE492" s="246"/>
      <c r="AR492" s="92" t="s">
        <v>144</v>
      </c>
      <c r="AT492" s="92" t="s">
        <v>129</v>
      </c>
      <c r="AU492" s="92" t="s">
        <v>87</v>
      </c>
      <c r="AY492" s="3" t="s">
        <v>126</v>
      </c>
      <c r="BE492" s="93">
        <f>IF(N492="základní",J492,0)</f>
        <v>0</v>
      </c>
      <c r="BF492" s="93">
        <f>IF(N492="snížená",J492,0)</f>
        <v>0</v>
      </c>
      <c r="BG492" s="93">
        <f>IF(N492="zákl. přenesená",J492,0)</f>
        <v>0</v>
      </c>
      <c r="BH492" s="93">
        <f>IF(N492="sníž. přenesená",J492,0)</f>
        <v>0</v>
      </c>
      <c r="BI492" s="93">
        <f>IF(N492="nulová",J492,0)</f>
        <v>0</v>
      </c>
      <c r="BJ492" s="3" t="s">
        <v>85</v>
      </c>
      <c r="BK492" s="93">
        <f>ROUND(I492*H492,2)</f>
        <v>0</v>
      </c>
      <c r="BL492" s="3" t="s">
        <v>144</v>
      </c>
      <c r="BM492" s="92" t="s">
        <v>770</v>
      </c>
    </row>
    <row r="493" spans="1:65" s="11" customFormat="1" ht="24.2" customHeight="1">
      <c r="A493" s="246"/>
      <c r="B493" s="9"/>
      <c r="C493" s="81" t="s">
        <v>771</v>
      </c>
      <c r="D493" s="81" t="s">
        <v>129</v>
      </c>
      <c r="E493" s="82" t="s">
        <v>772</v>
      </c>
      <c r="F493" s="83" t="s">
        <v>773</v>
      </c>
      <c r="G493" s="84" t="s">
        <v>264</v>
      </c>
      <c r="H493" s="85">
        <v>1</v>
      </c>
      <c r="I493" s="1">
        <v>0</v>
      </c>
      <c r="J493" s="86">
        <f>ROUND(I493*H493,2)</f>
        <v>0</v>
      </c>
      <c r="K493" s="87"/>
      <c r="L493" s="9"/>
      <c r="M493" s="88" t="s">
        <v>1</v>
      </c>
      <c r="N493" s="89" t="s">
        <v>42</v>
      </c>
      <c r="O493" s="90">
        <v>0.05</v>
      </c>
      <c r="P493" s="90">
        <f>O493*H493</f>
        <v>0.05</v>
      </c>
      <c r="Q493" s="90">
        <v>0</v>
      </c>
      <c r="R493" s="90">
        <f>Q493*H493</f>
        <v>0</v>
      </c>
      <c r="S493" s="90">
        <v>2.4E-2</v>
      </c>
      <c r="T493" s="91">
        <f>S493*H493</f>
        <v>2.4E-2</v>
      </c>
      <c r="U493" s="246"/>
      <c r="V493" s="246"/>
      <c r="W493" s="246"/>
      <c r="X493" s="246"/>
      <c r="Y493" s="246"/>
      <c r="Z493" s="246"/>
      <c r="AA493" s="246"/>
      <c r="AB493" s="246"/>
      <c r="AC493" s="246"/>
      <c r="AD493" s="246"/>
      <c r="AE493" s="246"/>
      <c r="AR493" s="92" t="s">
        <v>272</v>
      </c>
      <c r="AT493" s="92" t="s">
        <v>129</v>
      </c>
      <c r="AU493" s="92" t="s">
        <v>87</v>
      </c>
      <c r="AY493" s="3" t="s">
        <v>126</v>
      </c>
      <c r="BE493" s="93">
        <f>IF(N493="základní",J493,0)</f>
        <v>0</v>
      </c>
      <c r="BF493" s="93">
        <f>IF(N493="snížená",J493,0)</f>
        <v>0</v>
      </c>
      <c r="BG493" s="93">
        <f>IF(N493="zákl. přenesená",J493,0)</f>
        <v>0</v>
      </c>
      <c r="BH493" s="93">
        <f>IF(N493="sníž. přenesená",J493,0)</f>
        <v>0</v>
      </c>
      <c r="BI493" s="93">
        <f>IF(N493="nulová",J493,0)</f>
        <v>0</v>
      </c>
      <c r="BJ493" s="3" t="s">
        <v>85</v>
      </c>
      <c r="BK493" s="93">
        <f>ROUND(I493*H493,2)</f>
        <v>0</v>
      </c>
      <c r="BL493" s="3" t="s">
        <v>272</v>
      </c>
      <c r="BM493" s="92" t="s">
        <v>774</v>
      </c>
    </row>
    <row r="494" spans="1:65" s="11" customFormat="1" ht="24.2" customHeight="1">
      <c r="A494" s="246"/>
      <c r="B494" s="9"/>
      <c r="C494" s="81" t="s">
        <v>775</v>
      </c>
      <c r="D494" s="81" t="s">
        <v>129</v>
      </c>
      <c r="E494" s="82" t="s">
        <v>776</v>
      </c>
      <c r="F494" s="83" t="s">
        <v>777</v>
      </c>
      <c r="G494" s="84" t="s">
        <v>264</v>
      </c>
      <c r="H494" s="85">
        <v>4</v>
      </c>
      <c r="I494" s="1">
        <v>0</v>
      </c>
      <c r="J494" s="86">
        <f>ROUND(I494*H494,2)</f>
        <v>0</v>
      </c>
      <c r="K494" s="87"/>
      <c r="L494" s="9"/>
      <c r="M494" s="88" t="s">
        <v>1</v>
      </c>
      <c r="N494" s="89" t="s">
        <v>42</v>
      </c>
      <c r="O494" s="90">
        <v>0.09</v>
      </c>
      <c r="P494" s="90">
        <f>O494*H494</f>
        <v>0.36</v>
      </c>
      <c r="Q494" s="90">
        <v>0</v>
      </c>
      <c r="R494" s="90">
        <f>Q494*H494</f>
        <v>0</v>
      </c>
      <c r="S494" s="90">
        <v>2.8000000000000001E-2</v>
      </c>
      <c r="T494" s="91">
        <f>S494*H494</f>
        <v>0.112</v>
      </c>
      <c r="U494" s="246"/>
      <c r="V494" s="246"/>
      <c r="W494" s="246"/>
      <c r="X494" s="246"/>
      <c r="Y494" s="246"/>
      <c r="Z494" s="246"/>
      <c r="AA494" s="246"/>
      <c r="AB494" s="246"/>
      <c r="AC494" s="246"/>
      <c r="AD494" s="246"/>
      <c r="AE494" s="246"/>
      <c r="AR494" s="92" t="s">
        <v>272</v>
      </c>
      <c r="AT494" s="92" t="s">
        <v>129</v>
      </c>
      <c r="AU494" s="92" t="s">
        <v>87</v>
      </c>
      <c r="AY494" s="3" t="s">
        <v>126</v>
      </c>
      <c r="BE494" s="93">
        <f>IF(N494="základní",J494,0)</f>
        <v>0</v>
      </c>
      <c r="BF494" s="93">
        <f>IF(N494="snížená",J494,0)</f>
        <v>0</v>
      </c>
      <c r="BG494" s="93">
        <f>IF(N494="zákl. přenesená",J494,0)</f>
        <v>0</v>
      </c>
      <c r="BH494" s="93">
        <f>IF(N494="sníž. přenesená",J494,0)</f>
        <v>0</v>
      </c>
      <c r="BI494" s="93">
        <f>IF(N494="nulová",J494,0)</f>
        <v>0</v>
      </c>
      <c r="BJ494" s="3" t="s">
        <v>85</v>
      </c>
      <c r="BK494" s="93">
        <f>ROUND(I494*H494,2)</f>
        <v>0</v>
      </c>
      <c r="BL494" s="3" t="s">
        <v>272</v>
      </c>
      <c r="BM494" s="92" t="s">
        <v>778</v>
      </c>
    </row>
    <row r="495" spans="1:65" s="126" customFormat="1">
      <c r="B495" s="127"/>
      <c r="D495" s="94" t="s">
        <v>204</v>
      </c>
      <c r="E495" s="128" t="s">
        <v>1</v>
      </c>
      <c r="F495" s="129" t="s">
        <v>372</v>
      </c>
      <c r="H495" s="128" t="s">
        <v>1</v>
      </c>
      <c r="L495" s="127"/>
      <c r="M495" s="130"/>
      <c r="N495" s="131"/>
      <c r="O495" s="131"/>
      <c r="P495" s="131"/>
      <c r="Q495" s="131"/>
      <c r="R495" s="131"/>
      <c r="S495" s="131"/>
      <c r="T495" s="132"/>
      <c r="AT495" s="128" t="s">
        <v>204</v>
      </c>
      <c r="AU495" s="128" t="s">
        <v>87</v>
      </c>
      <c r="AV495" s="126" t="s">
        <v>85</v>
      </c>
      <c r="AW495" s="126" t="s">
        <v>34</v>
      </c>
      <c r="AX495" s="126" t="s">
        <v>77</v>
      </c>
      <c r="AY495" s="128" t="s">
        <v>126</v>
      </c>
    </row>
    <row r="496" spans="1:65" s="106" customFormat="1">
      <c r="B496" s="107"/>
      <c r="D496" s="94" t="s">
        <v>204</v>
      </c>
      <c r="E496" s="108" t="s">
        <v>1</v>
      </c>
      <c r="F496" s="109" t="s">
        <v>85</v>
      </c>
      <c r="H496" s="110">
        <v>1</v>
      </c>
      <c r="L496" s="107"/>
      <c r="M496" s="111"/>
      <c r="N496" s="112"/>
      <c r="O496" s="112"/>
      <c r="P496" s="112"/>
      <c r="Q496" s="112"/>
      <c r="R496" s="112"/>
      <c r="S496" s="112"/>
      <c r="T496" s="113"/>
      <c r="AT496" s="108" t="s">
        <v>204</v>
      </c>
      <c r="AU496" s="108" t="s">
        <v>87</v>
      </c>
      <c r="AV496" s="106" t="s">
        <v>87</v>
      </c>
      <c r="AW496" s="106" t="s">
        <v>34</v>
      </c>
      <c r="AX496" s="106" t="s">
        <v>77</v>
      </c>
      <c r="AY496" s="108" t="s">
        <v>126</v>
      </c>
    </row>
    <row r="497" spans="1:65" s="106" customFormat="1">
      <c r="B497" s="107"/>
      <c r="D497" s="94" t="s">
        <v>204</v>
      </c>
      <c r="E497" s="108" t="s">
        <v>1</v>
      </c>
      <c r="F497" s="109" t="s">
        <v>85</v>
      </c>
      <c r="H497" s="110">
        <v>1</v>
      </c>
      <c r="L497" s="107"/>
      <c r="M497" s="111"/>
      <c r="N497" s="112"/>
      <c r="O497" s="112"/>
      <c r="P497" s="112"/>
      <c r="Q497" s="112"/>
      <c r="R497" s="112"/>
      <c r="S497" s="112"/>
      <c r="T497" s="113"/>
      <c r="AT497" s="108" t="s">
        <v>204</v>
      </c>
      <c r="AU497" s="108" t="s">
        <v>87</v>
      </c>
      <c r="AV497" s="106" t="s">
        <v>87</v>
      </c>
      <c r="AW497" s="106" t="s">
        <v>34</v>
      </c>
      <c r="AX497" s="106" t="s">
        <v>77</v>
      </c>
      <c r="AY497" s="108" t="s">
        <v>126</v>
      </c>
    </row>
    <row r="498" spans="1:65" s="106" customFormat="1">
      <c r="B498" s="107"/>
      <c r="D498" s="94" t="s">
        <v>204</v>
      </c>
      <c r="E498" s="108" t="s">
        <v>1</v>
      </c>
      <c r="F498" s="109" t="s">
        <v>87</v>
      </c>
      <c r="H498" s="110">
        <v>2</v>
      </c>
      <c r="L498" s="107"/>
      <c r="M498" s="111"/>
      <c r="N498" s="112"/>
      <c r="O498" s="112"/>
      <c r="P498" s="112"/>
      <c r="Q498" s="112"/>
      <c r="R498" s="112"/>
      <c r="S498" s="112"/>
      <c r="T498" s="113"/>
      <c r="AT498" s="108" t="s">
        <v>204</v>
      </c>
      <c r="AU498" s="108" t="s">
        <v>87</v>
      </c>
      <c r="AV498" s="106" t="s">
        <v>87</v>
      </c>
      <c r="AW498" s="106" t="s">
        <v>34</v>
      </c>
      <c r="AX498" s="106" t="s">
        <v>77</v>
      </c>
      <c r="AY498" s="108" t="s">
        <v>126</v>
      </c>
    </row>
    <row r="499" spans="1:65" s="114" customFormat="1">
      <c r="B499" s="115"/>
      <c r="D499" s="94" t="s">
        <v>204</v>
      </c>
      <c r="E499" s="116" t="s">
        <v>1</v>
      </c>
      <c r="F499" s="117" t="s">
        <v>206</v>
      </c>
      <c r="H499" s="118">
        <v>4</v>
      </c>
      <c r="L499" s="115"/>
      <c r="M499" s="119"/>
      <c r="N499" s="120"/>
      <c r="O499" s="120"/>
      <c r="P499" s="120"/>
      <c r="Q499" s="120"/>
      <c r="R499" s="120"/>
      <c r="S499" s="120"/>
      <c r="T499" s="121"/>
      <c r="AT499" s="116" t="s">
        <v>204</v>
      </c>
      <c r="AU499" s="116" t="s">
        <v>87</v>
      </c>
      <c r="AV499" s="114" t="s">
        <v>144</v>
      </c>
      <c r="AW499" s="114" t="s">
        <v>34</v>
      </c>
      <c r="AX499" s="114" t="s">
        <v>85</v>
      </c>
      <c r="AY499" s="116" t="s">
        <v>126</v>
      </c>
    </row>
    <row r="500" spans="1:65" s="11" customFormat="1" ht="24.2" customHeight="1">
      <c r="A500" s="246"/>
      <c r="B500" s="9"/>
      <c r="C500" s="81" t="s">
        <v>779</v>
      </c>
      <c r="D500" s="81" t="s">
        <v>129</v>
      </c>
      <c r="E500" s="82" t="s">
        <v>780</v>
      </c>
      <c r="F500" s="83" t="s">
        <v>781</v>
      </c>
      <c r="G500" s="84" t="s">
        <v>407</v>
      </c>
      <c r="H500" s="85">
        <v>11.75</v>
      </c>
      <c r="I500" s="1">
        <v>0</v>
      </c>
      <c r="J500" s="86">
        <f>ROUND(I500*H500,2)</f>
        <v>0</v>
      </c>
      <c r="K500" s="87"/>
      <c r="L500" s="9"/>
      <c r="M500" s="88" t="s">
        <v>1</v>
      </c>
      <c r="N500" s="89" t="s">
        <v>42</v>
      </c>
      <c r="O500" s="90">
        <v>0.52100000000000002</v>
      </c>
      <c r="P500" s="90">
        <f>O500*H500</f>
        <v>6.1217500000000005</v>
      </c>
      <c r="Q500" s="90">
        <v>0</v>
      </c>
      <c r="R500" s="90">
        <f>Q500*H500</f>
        <v>0</v>
      </c>
      <c r="S500" s="90">
        <v>0</v>
      </c>
      <c r="T500" s="91">
        <f>S500*H500</f>
        <v>0</v>
      </c>
      <c r="U500" s="246"/>
      <c r="V500" s="246"/>
      <c r="W500" s="246"/>
      <c r="X500" s="246"/>
      <c r="Y500" s="246"/>
      <c r="Z500" s="246"/>
      <c r="AA500" s="246"/>
      <c r="AB500" s="246"/>
      <c r="AC500" s="246"/>
      <c r="AD500" s="246"/>
      <c r="AE500" s="246"/>
      <c r="AR500" s="92" t="s">
        <v>272</v>
      </c>
      <c r="AT500" s="92" t="s">
        <v>129</v>
      </c>
      <c r="AU500" s="92" t="s">
        <v>87</v>
      </c>
      <c r="AY500" s="3" t="s">
        <v>126</v>
      </c>
      <c r="BE500" s="93">
        <f>IF(N500="základní",J500,0)</f>
        <v>0</v>
      </c>
      <c r="BF500" s="93">
        <f>IF(N500="snížená",J500,0)</f>
        <v>0</v>
      </c>
      <c r="BG500" s="93">
        <f>IF(N500="zákl. přenesená",J500,0)</f>
        <v>0</v>
      </c>
      <c r="BH500" s="93">
        <f>IF(N500="sníž. přenesená",J500,0)</f>
        <v>0</v>
      </c>
      <c r="BI500" s="93">
        <f>IF(N500="nulová",J500,0)</f>
        <v>0</v>
      </c>
      <c r="BJ500" s="3" t="s">
        <v>85</v>
      </c>
      <c r="BK500" s="93">
        <f>ROUND(I500*H500,2)</f>
        <v>0</v>
      </c>
      <c r="BL500" s="3" t="s">
        <v>272</v>
      </c>
      <c r="BM500" s="92" t="s">
        <v>782</v>
      </c>
    </row>
    <row r="501" spans="1:65" s="126" customFormat="1">
      <c r="B501" s="127"/>
      <c r="D501" s="94" t="s">
        <v>204</v>
      </c>
      <c r="E501" s="128" t="s">
        <v>1</v>
      </c>
      <c r="F501" s="129" t="s">
        <v>783</v>
      </c>
      <c r="H501" s="128" t="s">
        <v>1</v>
      </c>
      <c r="L501" s="127"/>
      <c r="M501" s="130"/>
      <c r="N501" s="131"/>
      <c r="O501" s="131"/>
      <c r="P501" s="131"/>
      <c r="Q501" s="131"/>
      <c r="R501" s="131"/>
      <c r="S501" s="131"/>
      <c r="T501" s="132"/>
      <c r="AT501" s="128" t="s">
        <v>204</v>
      </c>
      <c r="AU501" s="128" t="s">
        <v>87</v>
      </c>
      <c r="AV501" s="126" t="s">
        <v>85</v>
      </c>
      <c r="AW501" s="126" t="s">
        <v>34</v>
      </c>
      <c r="AX501" s="126" t="s">
        <v>77</v>
      </c>
      <c r="AY501" s="128" t="s">
        <v>126</v>
      </c>
    </row>
    <row r="502" spans="1:65" s="106" customFormat="1">
      <c r="B502" s="107"/>
      <c r="D502" s="94" t="s">
        <v>204</v>
      </c>
      <c r="E502" s="108" t="s">
        <v>1</v>
      </c>
      <c r="F502" s="109" t="s">
        <v>784</v>
      </c>
      <c r="H502" s="110">
        <v>11.75</v>
      </c>
      <c r="L502" s="107"/>
      <c r="M502" s="111"/>
      <c r="N502" s="112"/>
      <c r="O502" s="112"/>
      <c r="P502" s="112"/>
      <c r="Q502" s="112"/>
      <c r="R502" s="112"/>
      <c r="S502" s="112"/>
      <c r="T502" s="113"/>
      <c r="AT502" s="108" t="s">
        <v>204</v>
      </c>
      <c r="AU502" s="108" t="s">
        <v>87</v>
      </c>
      <c r="AV502" s="106" t="s">
        <v>87</v>
      </c>
      <c r="AW502" s="106" t="s">
        <v>34</v>
      </c>
      <c r="AX502" s="106" t="s">
        <v>77</v>
      </c>
      <c r="AY502" s="108" t="s">
        <v>126</v>
      </c>
    </row>
    <row r="503" spans="1:65" s="114" customFormat="1">
      <c r="B503" s="115"/>
      <c r="D503" s="94" t="s">
        <v>204</v>
      </c>
      <c r="E503" s="116" t="s">
        <v>1</v>
      </c>
      <c r="F503" s="117" t="s">
        <v>206</v>
      </c>
      <c r="H503" s="118">
        <v>11.75</v>
      </c>
      <c r="L503" s="115"/>
      <c r="M503" s="119"/>
      <c r="N503" s="120"/>
      <c r="O503" s="120"/>
      <c r="P503" s="120"/>
      <c r="Q503" s="120"/>
      <c r="R503" s="120"/>
      <c r="S503" s="120"/>
      <c r="T503" s="121"/>
      <c r="AT503" s="116" t="s">
        <v>204</v>
      </c>
      <c r="AU503" s="116" t="s">
        <v>87</v>
      </c>
      <c r="AV503" s="114" t="s">
        <v>144</v>
      </c>
      <c r="AW503" s="114" t="s">
        <v>34</v>
      </c>
      <c r="AX503" s="114" t="s">
        <v>85</v>
      </c>
      <c r="AY503" s="116" t="s">
        <v>126</v>
      </c>
    </row>
    <row r="504" spans="1:65" s="11" customFormat="1" ht="21.75" customHeight="1">
      <c r="A504" s="246"/>
      <c r="B504" s="9"/>
      <c r="C504" s="133" t="s">
        <v>785</v>
      </c>
      <c r="D504" s="133" t="s">
        <v>438</v>
      </c>
      <c r="E504" s="134" t="s">
        <v>786</v>
      </c>
      <c r="F504" s="135" t="s">
        <v>787</v>
      </c>
      <c r="G504" s="136" t="s">
        <v>248</v>
      </c>
      <c r="H504" s="137">
        <v>5.8170000000000002</v>
      </c>
      <c r="I504" s="182">
        <v>0</v>
      </c>
      <c r="J504" s="138">
        <f>ROUND(I504*H504,2)</f>
        <v>0</v>
      </c>
      <c r="K504" s="139"/>
      <c r="L504" s="140"/>
      <c r="M504" s="141" t="s">
        <v>1</v>
      </c>
      <c r="N504" s="142" t="s">
        <v>42</v>
      </c>
      <c r="O504" s="90">
        <v>0</v>
      </c>
      <c r="P504" s="90">
        <f>O504*H504</f>
        <v>0</v>
      </c>
      <c r="Q504" s="90">
        <v>1.9460000000000002E-2</v>
      </c>
      <c r="R504" s="90">
        <f>Q504*H504</f>
        <v>0.11319882000000002</v>
      </c>
      <c r="S504" s="90">
        <v>0</v>
      </c>
      <c r="T504" s="91">
        <f>S504*H504</f>
        <v>0</v>
      </c>
      <c r="U504" s="246"/>
      <c r="V504" s="246"/>
      <c r="W504" s="246"/>
      <c r="X504" s="246"/>
      <c r="Y504" s="246"/>
      <c r="Z504" s="246"/>
      <c r="AA504" s="246"/>
      <c r="AB504" s="246"/>
      <c r="AC504" s="246"/>
      <c r="AD504" s="246"/>
      <c r="AE504" s="246"/>
      <c r="AR504" s="92" t="s">
        <v>351</v>
      </c>
      <c r="AT504" s="92" t="s">
        <v>438</v>
      </c>
      <c r="AU504" s="92" t="s">
        <v>87</v>
      </c>
      <c r="AY504" s="3" t="s">
        <v>126</v>
      </c>
      <c r="BE504" s="93">
        <f>IF(N504="základní",J504,0)</f>
        <v>0</v>
      </c>
      <c r="BF504" s="93">
        <f>IF(N504="snížená",J504,0)</f>
        <v>0</v>
      </c>
      <c r="BG504" s="93">
        <f>IF(N504="zákl. přenesená",J504,0)</f>
        <v>0</v>
      </c>
      <c r="BH504" s="93">
        <f>IF(N504="sníž. přenesená",J504,0)</f>
        <v>0</v>
      </c>
      <c r="BI504" s="93">
        <f>IF(N504="nulová",J504,0)</f>
        <v>0</v>
      </c>
      <c r="BJ504" s="3" t="s">
        <v>85</v>
      </c>
      <c r="BK504" s="93">
        <f>ROUND(I504*H504,2)</f>
        <v>0</v>
      </c>
      <c r="BL504" s="3" t="s">
        <v>272</v>
      </c>
      <c r="BM504" s="92" t="s">
        <v>788</v>
      </c>
    </row>
    <row r="505" spans="1:65" s="126" customFormat="1">
      <c r="B505" s="127"/>
      <c r="D505" s="94" t="s">
        <v>204</v>
      </c>
      <c r="E505" s="128" t="s">
        <v>1</v>
      </c>
      <c r="F505" s="129" t="s">
        <v>783</v>
      </c>
      <c r="H505" s="128" t="s">
        <v>1</v>
      </c>
      <c r="L505" s="127"/>
      <c r="M505" s="130"/>
      <c r="N505" s="131"/>
      <c r="O505" s="131"/>
      <c r="P505" s="131"/>
      <c r="Q505" s="131"/>
      <c r="R505" s="131"/>
      <c r="S505" s="131"/>
      <c r="T505" s="132"/>
      <c r="AT505" s="128" t="s">
        <v>204</v>
      </c>
      <c r="AU505" s="128" t="s">
        <v>87</v>
      </c>
      <c r="AV505" s="126" t="s">
        <v>85</v>
      </c>
      <c r="AW505" s="126" t="s">
        <v>34</v>
      </c>
      <c r="AX505" s="126" t="s">
        <v>77</v>
      </c>
      <c r="AY505" s="128" t="s">
        <v>126</v>
      </c>
    </row>
    <row r="506" spans="1:65" s="106" customFormat="1">
      <c r="B506" s="107"/>
      <c r="D506" s="94" t="s">
        <v>204</v>
      </c>
      <c r="E506" s="108" t="s">
        <v>1</v>
      </c>
      <c r="F506" s="109" t="s">
        <v>789</v>
      </c>
      <c r="H506" s="110">
        <v>5.2880000000000003</v>
      </c>
      <c r="L506" s="107"/>
      <c r="M506" s="111"/>
      <c r="N506" s="112"/>
      <c r="O506" s="112"/>
      <c r="P506" s="112"/>
      <c r="Q506" s="112"/>
      <c r="R506" s="112"/>
      <c r="S506" s="112"/>
      <c r="T506" s="113"/>
      <c r="AT506" s="108" t="s">
        <v>204</v>
      </c>
      <c r="AU506" s="108" t="s">
        <v>87</v>
      </c>
      <c r="AV506" s="106" t="s">
        <v>87</v>
      </c>
      <c r="AW506" s="106" t="s">
        <v>34</v>
      </c>
      <c r="AX506" s="106" t="s">
        <v>77</v>
      </c>
      <c r="AY506" s="108" t="s">
        <v>126</v>
      </c>
    </row>
    <row r="507" spans="1:65" s="114" customFormat="1">
      <c r="B507" s="115"/>
      <c r="D507" s="94" t="s">
        <v>204</v>
      </c>
      <c r="E507" s="116" t="s">
        <v>1</v>
      </c>
      <c r="F507" s="117" t="s">
        <v>206</v>
      </c>
      <c r="H507" s="118">
        <v>5.2880000000000003</v>
      </c>
      <c r="L507" s="115"/>
      <c r="M507" s="119"/>
      <c r="N507" s="120"/>
      <c r="O507" s="120"/>
      <c r="P507" s="120"/>
      <c r="Q507" s="120"/>
      <c r="R507" s="120"/>
      <c r="S507" s="120"/>
      <c r="T507" s="121"/>
      <c r="AT507" s="116" t="s">
        <v>204</v>
      </c>
      <c r="AU507" s="116" t="s">
        <v>87</v>
      </c>
      <c r="AV507" s="114" t="s">
        <v>144</v>
      </c>
      <c r="AW507" s="114" t="s">
        <v>34</v>
      </c>
      <c r="AX507" s="114" t="s">
        <v>85</v>
      </c>
      <c r="AY507" s="116" t="s">
        <v>126</v>
      </c>
    </row>
    <row r="508" spans="1:65" s="106" customFormat="1">
      <c r="B508" s="107"/>
      <c r="D508" s="94" t="s">
        <v>204</v>
      </c>
      <c r="F508" s="109" t="s">
        <v>790</v>
      </c>
      <c r="H508" s="110">
        <v>5.8170000000000002</v>
      </c>
      <c r="L508" s="107"/>
      <c r="M508" s="111"/>
      <c r="N508" s="112"/>
      <c r="O508" s="112"/>
      <c r="P508" s="112"/>
      <c r="Q508" s="112"/>
      <c r="R508" s="112"/>
      <c r="S508" s="112"/>
      <c r="T508" s="113"/>
      <c r="AT508" s="108" t="s">
        <v>204</v>
      </c>
      <c r="AU508" s="108" t="s">
        <v>87</v>
      </c>
      <c r="AV508" s="106" t="s">
        <v>87</v>
      </c>
      <c r="AW508" s="106" t="s">
        <v>3</v>
      </c>
      <c r="AX508" s="106" t="s">
        <v>85</v>
      </c>
      <c r="AY508" s="108" t="s">
        <v>126</v>
      </c>
    </row>
    <row r="509" spans="1:65" s="11" customFormat="1" ht="24.2" customHeight="1">
      <c r="A509" s="246"/>
      <c r="B509" s="9"/>
      <c r="C509" s="81" t="s">
        <v>791</v>
      </c>
      <c r="D509" s="81" t="s">
        <v>129</v>
      </c>
      <c r="E509" s="82" t="s">
        <v>792</v>
      </c>
      <c r="F509" s="83" t="s">
        <v>793</v>
      </c>
      <c r="G509" s="84" t="s">
        <v>233</v>
      </c>
      <c r="H509" s="85">
        <v>5.242</v>
      </c>
      <c r="I509" s="1">
        <v>0</v>
      </c>
      <c r="J509" s="86">
        <f>ROUND(I509*H509,2)</f>
        <v>0</v>
      </c>
      <c r="K509" s="87"/>
      <c r="L509" s="9"/>
      <c r="M509" s="88" t="s">
        <v>1</v>
      </c>
      <c r="N509" s="89" t="s">
        <v>42</v>
      </c>
      <c r="O509" s="90">
        <v>6.2140000000000004</v>
      </c>
      <c r="P509" s="90">
        <f>O509*H509</f>
        <v>32.573788</v>
      </c>
      <c r="Q509" s="90">
        <v>0</v>
      </c>
      <c r="R509" s="90">
        <f>Q509*H509</f>
        <v>0</v>
      </c>
      <c r="S509" s="90">
        <v>0</v>
      </c>
      <c r="T509" s="91">
        <f>S509*H509</f>
        <v>0</v>
      </c>
      <c r="U509" s="246"/>
      <c r="V509" s="246"/>
      <c r="W509" s="246"/>
      <c r="X509" s="246"/>
      <c r="Y509" s="246"/>
      <c r="Z509" s="246"/>
      <c r="AA509" s="246"/>
      <c r="AB509" s="246"/>
      <c r="AC509" s="246"/>
      <c r="AD509" s="246"/>
      <c r="AE509" s="246"/>
      <c r="AR509" s="92" t="s">
        <v>272</v>
      </c>
      <c r="AT509" s="92" t="s">
        <v>129</v>
      </c>
      <c r="AU509" s="92" t="s">
        <v>87</v>
      </c>
      <c r="AY509" s="3" t="s">
        <v>126</v>
      </c>
      <c r="BE509" s="93">
        <f>IF(N509="základní",J509,0)</f>
        <v>0</v>
      </c>
      <c r="BF509" s="93">
        <f>IF(N509="snížená",J509,0)</f>
        <v>0</v>
      </c>
      <c r="BG509" s="93">
        <f>IF(N509="zákl. přenesená",J509,0)</f>
        <v>0</v>
      </c>
      <c r="BH509" s="93">
        <f>IF(N509="sníž. přenesená",J509,0)</f>
        <v>0</v>
      </c>
      <c r="BI509" s="93">
        <f>IF(N509="nulová",J509,0)</f>
        <v>0</v>
      </c>
      <c r="BJ509" s="3" t="s">
        <v>85</v>
      </c>
      <c r="BK509" s="93">
        <f>ROUND(I509*H509,2)</f>
        <v>0</v>
      </c>
      <c r="BL509" s="3" t="s">
        <v>272</v>
      </c>
      <c r="BM509" s="92" t="s">
        <v>794</v>
      </c>
    </row>
    <row r="510" spans="1:65" s="72" customFormat="1" ht="22.9" customHeight="1">
      <c r="B510" s="73"/>
      <c r="D510" s="74" t="s">
        <v>76</v>
      </c>
      <c r="E510" s="148" t="s">
        <v>795</v>
      </c>
      <c r="F510" s="148" t="s">
        <v>796</v>
      </c>
      <c r="G510" s="149"/>
      <c r="H510" s="149"/>
      <c r="I510" s="149"/>
      <c r="J510" s="150">
        <f>BK510</f>
        <v>0</v>
      </c>
      <c r="L510" s="73"/>
      <c r="M510" s="75"/>
      <c r="N510" s="76"/>
      <c r="O510" s="76"/>
      <c r="P510" s="77">
        <f>SUM(P511:P538)</f>
        <v>15.351645999999999</v>
      </c>
      <c r="Q510" s="76"/>
      <c r="R510" s="77">
        <f>SUM(R511:R538)</f>
        <v>0.1993393</v>
      </c>
      <c r="S510" s="76"/>
      <c r="T510" s="78">
        <f>SUM(T511:T538)</f>
        <v>0</v>
      </c>
      <c r="AR510" s="74" t="s">
        <v>87</v>
      </c>
      <c r="AT510" s="79" t="s">
        <v>76</v>
      </c>
      <c r="AU510" s="79" t="s">
        <v>85</v>
      </c>
      <c r="AY510" s="74" t="s">
        <v>126</v>
      </c>
      <c r="BK510" s="80">
        <f>SUM(BK511:BK538)</f>
        <v>0</v>
      </c>
    </row>
    <row r="511" spans="1:65" s="11" customFormat="1" ht="24.2" customHeight="1">
      <c r="A511" s="246"/>
      <c r="B511" s="9"/>
      <c r="C511" s="81" t="s">
        <v>797</v>
      </c>
      <c r="D511" s="81" t="s">
        <v>129</v>
      </c>
      <c r="E511" s="82" t="s">
        <v>798</v>
      </c>
      <c r="F511" s="83" t="s">
        <v>799</v>
      </c>
      <c r="G511" s="84" t="s">
        <v>552</v>
      </c>
      <c r="H511" s="85">
        <v>181.18600000000001</v>
      </c>
      <c r="I511" s="1">
        <v>0</v>
      </c>
      <c r="J511" s="86">
        <f>ROUND(I511*H511,2)</f>
        <v>0</v>
      </c>
      <c r="K511" s="87"/>
      <c r="L511" s="9"/>
      <c r="M511" s="88" t="s">
        <v>1</v>
      </c>
      <c r="N511" s="89" t="s">
        <v>42</v>
      </c>
      <c r="O511" s="90">
        <v>7.4999999999999997E-2</v>
      </c>
      <c r="P511" s="90">
        <f>O511*H511</f>
        <v>13.588950000000001</v>
      </c>
      <c r="Q511" s="90">
        <v>5.0000000000000002E-5</v>
      </c>
      <c r="R511" s="90">
        <f>Q511*H511</f>
        <v>9.059300000000001E-3</v>
      </c>
      <c r="S511" s="90">
        <v>0</v>
      </c>
      <c r="T511" s="91">
        <f>S511*H511</f>
        <v>0</v>
      </c>
      <c r="U511" s="246"/>
      <c r="V511" s="246"/>
      <c r="W511" s="246"/>
      <c r="X511" s="246"/>
      <c r="Y511" s="246"/>
      <c r="Z511" s="246"/>
      <c r="AA511" s="246"/>
      <c r="AB511" s="246"/>
      <c r="AC511" s="246"/>
      <c r="AD511" s="246"/>
      <c r="AE511" s="246"/>
      <c r="AR511" s="92" t="s">
        <v>272</v>
      </c>
      <c r="AT511" s="92" t="s">
        <v>129</v>
      </c>
      <c r="AU511" s="92" t="s">
        <v>87</v>
      </c>
      <c r="AY511" s="3" t="s">
        <v>126</v>
      </c>
      <c r="BE511" s="93">
        <f>IF(N511="základní",J511,0)</f>
        <v>0</v>
      </c>
      <c r="BF511" s="93">
        <f>IF(N511="snížená",J511,0)</f>
        <v>0</v>
      </c>
      <c r="BG511" s="93">
        <f>IF(N511="zákl. přenesená",J511,0)</f>
        <v>0</v>
      </c>
      <c r="BH511" s="93">
        <f>IF(N511="sníž. přenesená",J511,0)</f>
        <v>0</v>
      </c>
      <c r="BI511" s="93">
        <f>IF(N511="nulová",J511,0)</f>
        <v>0</v>
      </c>
      <c r="BJ511" s="3" t="s">
        <v>85</v>
      </c>
      <c r="BK511" s="93">
        <f>ROUND(I511*H511,2)</f>
        <v>0</v>
      </c>
      <c r="BL511" s="3" t="s">
        <v>272</v>
      </c>
      <c r="BM511" s="92" t="s">
        <v>800</v>
      </c>
    </row>
    <row r="512" spans="1:65" s="126" customFormat="1">
      <c r="B512" s="127"/>
      <c r="D512" s="94" t="s">
        <v>204</v>
      </c>
      <c r="E512" s="128" t="s">
        <v>1</v>
      </c>
      <c r="F512" s="129" t="s">
        <v>801</v>
      </c>
      <c r="H512" s="128" t="s">
        <v>1</v>
      </c>
      <c r="L512" s="127"/>
      <c r="M512" s="130"/>
      <c r="N512" s="131"/>
      <c r="O512" s="131"/>
      <c r="P512" s="131"/>
      <c r="Q512" s="131"/>
      <c r="R512" s="131"/>
      <c r="S512" s="131"/>
      <c r="T512" s="132"/>
      <c r="AT512" s="128" t="s">
        <v>204</v>
      </c>
      <c r="AU512" s="128" t="s">
        <v>87</v>
      </c>
      <c r="AV512" s="126" t="s">
        <v>85</v>
      </c>
      <c r="AW512" s="126" t="s">
        <v>34</v>
      </c>
      <c r="AX512" s="126" t="s">
        <v>77</v>
      </c>
      <c r="AY512" s="128" t="s">
        <v>126</v>
      </c>
    </row>
    <row r="513" spans="1:65" s="106" customFormat="1">
      <c r="B513" s="107"/>
      <c r="D513" s="94" t="s">
        <v>204</v>
      </c>
      <c r="E513" s="108" t="s">
        <v>1</v>
      </c>
      <c r="F513" s="109" t="s">
        <v>802</v>
      </c>
      <c r="H513" s="110">
        <v>165.762</v>
      </c>
      <c r="L513" s="107"/>
      <c r="M513" s="111"/>
      <c r="N513" s="112"/>
      <c r="O513" s="112"/>
      <c r="P513" s="112"/>
      <c r="Q513" s="112"/>
      <c r="R513" s="112"/>
      <c r="S513" s="112"/>
      <c r="T513" s="113"/>
      <c r="AT513" s="108" t="s">
        <v>204</v>
      </c>
      <c r="AU513" s="108" t="s">
        <v>87</v>
      </c>
      <c r="AV513" s="106" t="s">
        <v>87</v>
      </c>
      <c r="AW513" s="106" t="s">
        <v>34</v>
      </c>
      <c r="AX513" s="106" t="s">
        <v>77</v>
      </c>
      <c r="AY513" s="108" t="s">
        <v>126</v>
      </c>
    </row>
    <row r="514" spans="1:65" s="106" customFormat="1">
      <c r="B514" s="107"/>
      <c r="D514" s="94" t="s">
        <v>204</v>
      </c>
      <c r="E514" s="108" t="s">
        <v>1</v>
      </c>
      <c r="F514" s="109" t="s">
        <v>803</v>
      </c>
      <c r="H514" s="110">
        <v>14.144</v>
      </c>
      <c r="L514" s="107"/>
      <c r="M514" s="111"/>
      <c r="N514" s="112"/>
      <c r="O514" s="112"/>
      <c r="P514" s="112"/>
      <c r="Q514" s="112"/>
      <c r="R514" s="112"/>
      <c r="S514" s="112"/>
      <c r="T514" s="113"/>
      <c r="AT514" s="108" t="s">
        <v>204</v>
      </c>
      <c r="AU514" s="108" t="s">
        <v>87</v>
      </c>
      <c r="AV514" s="106" t="s">
        <v>87</v>
      </c>
      <c r="AW514" s="106" t="s">
        <v>34</v>
      </c>
      <c r="AX514" s="106" t="s">
        <v>77</v>
      </c>
      <c r="AY514" s="108" t="s">
        <v>126</v>
      </c>
    </row>
    <row r="515" spans="1:65" s="106" customFormat="1">
      <c r="B515" s="107"/>
      <c r="D515" s="94" t="s">
        <v>204</v>
      </c>
      <c r="E515" s="108" t="s">
        <v>1</v>
      </c>
      <c r="F515" s="109" t="s">
        <v>804</v>
      </c>
      <c r="H515" s="110">
        <v>1.28</v>
      </c>
      <c r="L515" s="107"/>
      <c r="M515" s="111"/>
      <c r="N515" s="112"/>
      <c r="O515" s="112"/>
      <c r="P515" s="112"/>
      <c r="Q515" s="112"/>
      <c r="R515" s="112"/>
      <c r="S515" s="112"/>
      <c r="T515" s="113"/>
      <c r="AT515" s="108" t="s">
        <v>204</v>
      </c>
      <c r="AU515" s="108" t="s">
        <v>87</v>
      </c>
      <c r="AV515" s="106" t="s">
        <v>87</v>
      </c>
      <c r="AW515" s="106" t="s">
        <v>34</v>
      </c>
      <c r="AX515" s="106" t="s">
        <v>77</v>
      </c>
      <c r="AY515" s="108" t="s">
        <v>126</v>
      </c>
    </row>
    <row r="516" spans="1:65" s="114" customFormat="1">
      <c r="B516" s="115"/>
      <c r="D516" s="94" t="s">
        <v>204</v>
      </c>
      <c r="E516" s="116" t="s">
        <v>1</v>
      </c>
      <c r="F516" s="117" t="s">
        <v>206</v>
      </c>
      <c r="H516" s="118">
        <v>181.18600000000001</v>
      </c>
      <c r="L516" s="115"/>
      <c r="M516" s="119"/>
      <c r="N516" s="120"/>
      <c r="O516" s="120"/>
      <c r="P516" s="120"/>
      <c r="Q516" s="120"/>
      <c r="R516" s="120"/>
      <c r="S516" s="120"/>
      <c r="T516" s="121"/>
      <c r="AT516" s="116" t="s">
        <v>204</v>
      </c>
      <c r="AU516" s="116" t="s">
        <v>87</v>
      </c>
      <c r="AV516" s="114" t="s">
        <v>144</v>
      </c>
      <c r="AW516" s="114" t="s">
        <v>34</v>
      </c>
      <c r="AX516" s="114" t="s">
        <v>85</v>
      </c>
      <c r="AY516" s="116" t="s">
        <v>126</v>
      </c>
    </row>
    <row r="517" spans="1:65" s="11" customFormat="1" ht="24.2" customHeight="1">
      <c r="A517" s="246"/>
      <c r="B517" s="9"/>
      <c r="C517" s="133" t="s">
        <v>805</v>
      </c>
      <c r="D517" s="133" t="s">
        <v>438</v>
      </c>
      <c r="E517" s="134" t="s">
        <v>806</v>
      </c>
      <c r="F517" s="135" t="s">
        <v>807</v>
      </c>
      <c r="G517" s="136" t="s">
        <v>233</v>
      </c>
      <c r="H517" s="137">
        <v>1.4999999999999999E-2</v>
      </c>
      <c r="I517" s="182">
        <v>0</v>
      </c>
      <c r="J517" s="138">
        <f>ROUND(I517*H517,2)</f>
        <v>0</v>
      </c>
      <c r="K517" s="139"/>
      <c r="L517" s="140"/>
      <c r="M517" s="141" t="s">
        <v>1</v>
      </c>
      <c r="N517" s="142" t="s">
        <v>42</v>
      </c>
      <c r="O517" s="90">
        <v>0</v>
      </c>
      <c r="P517" s="90">
        <f>O517*H517</f>
        <v>0</v>
      </c>
      <c r="Q517" s="90">
        <v>1</v>
      </c>
      <c r="R517" s="90">
        <f>Q517*H517</f>
        <v>1.4999999999999999E-2</v>
      </c>
      <c r="S517" s="90">
        <v>0</v>
      </c>
      <c r="T517" s="91">
        <f>S517*H517</f>
        <v>0</v>
      </c>
      <c r="U517" s="246"/>
      <c r="V517" s="246"/>
      <c r="W517" s="246"/>
      <c r="X517" s="246"/>
      <c r="Y517" s="246"/>
      <c r="Z517" s="246"/>
      <c r="AA517" s="246"/>
      <c r="AB517" s="246"/>
      <c r="AC517" s="246"/>
      <c r="AD517" s="246"/>
      <c r="AE517" s="246"/>
      <c r="AR517" s="92" t="s">
        <v>351</v>
      </c>
      <c r="AT517" s="92" t="s">
        <v>438</v>
      </c>
      <c r="AU517" s="92" t="s">
        <v>87</v>
      </c>
      <c r="AY517" s="3" t="s">
        <v>126</v>
      </c>
      <c r="BE517" s="93">
        <f>IF(N517="základní",J517,0)</f>
        <v>0</v>
      </c>
      <c r="BF517" s="93">
        <f>IF(N517="snížená",J517,0)</f>
        <v>0</v>
      </c>
      <c r="BG517" s="93">
        <f>IF(N517="zákl. přenesená",J517,0)</f>
        <v>0</v>
      </c>
      <c r="BH517" s="93">
        <f>IF(N517="sníž. přenesená",J517,0)</f>
        <v>0</v>
      </c>
      <c r="BI517" s="93">
        <f>IF(N517="nulová",J517,0)</f>
        <v>0</v>
      </c>
      <c r="BJ517" s="3" t="s">
        <v>85</v>
      </c>
      <c r="BK517" s="93">
        <f>ROUND(I517*H517,2)</f>
        <v>0</v>
      </c>
      <c r="BL517" s="3" t="s">
        <v>272</v>
      </c>
      <c r="BM517" s="92" t="s">
        <v>808</v>
      </c>
    </row>
    <row r="518" spans="1:65" s="126" customFormat="1">
      <c r="B518" s="127"/>
      <c r="D518" s="94" t="s">
        <v>204</v>
      </c>
      <c r="E518" s="128" t="s">
        <v>1</v>
      </c>
      <c r="F518" s="129" t="s">
        <v>801</v>
      </c>
      <c r="H518" s="128" t="s">
        <v>1</v>
      </c>
      <c r="L518" s="127"/>
      <c r="M518" s="130"/>
      <c r="N518" s="131"/>
      <c r="O518" s="131"/>
      <c r="P518" s="131"/>
      <c r="Q518" s="131"/>
      <c r="R518" s="131"/>
      <c r="S518" s="131"/>
      <c r="T518" s="132"/>
      <c r="AT518" s="128" t="s">
        <v>204</v>
      </c>
      <c r="AU518" s="128" t="s">
        <v>87</v>
      </c>
      <c r="AV518" s="126" t="s">
        <v>85</v>
      </c>
      <c r="AW518" s="126" t="s">
        <v>34</v>
      </c>
      <c r="AX518" s="126" t="s">
        <v>77</v>
      </c>
      <c r="AY518" s="128" t="s">
        <v>126</v>
      </c>
    </row>
    <row r="519" spans="1:65" s="106" customFormat="1">
      <c r="B519" s="107"/>
      <c r="D519" s="94" t="s">
        <v>204</v>
      </c>
      <c r="E519" s="108" t="s">
        <v>1</v>
      </c>
      <c r="F519" s="109" t="s">
        <v>809</v>
      </c>
      <c r="H519" s="110">
        <v>1.4E-2</v>
      </c>
      <c r="L519" s="107"/>
      <c r="M519" s="111"/>
      <c r="N519" s="112"/>
      <c r="O519" s="112"/>
      <c r="P519" s="112"/>
      <c r="Q519" s="112"/>
      <c r="R519" s="112"/>
      <c r="S519" s="112"/>
      <c r="T519" s="113"/>
      <c r="AT519" s="108" t="s">
        <v>204</v>
      </c>
      <c r="AU519" s="108" t="s">
        <v>87</v>
      </c>
      <c r="AV519" s="106" t="s">
        <v>87</v>
      </c>
      <c r="AW519" s="106" t="s">
        <v>34</v>
      </c>
      <c r="AX519" s="106" t="s">
        <v>77</v>
      </c>
      <c r="AY519" s="108" t="s">
        <v>126</v>
      </c>
    </row>
    <row r="520" spans="1:65" s="114" customFormat="1">
      <c r="B520" s="115"/>
      <c r="D520" s="94" t="s">
        <v>204</v>
      </c>
      <c r="E520" s="116" t="s">
        <v>1</v>
      </c>
      <c r="F520" s="117" t="s">
        <v>206</v>
      </c>
      <c r="H520" s="118">
        <v>1.4E-2</v>
      </c>
      <c r="L520" s="115"/>
      <c r="M520" s="119"/>
      <c r="N520" s="120"/>
      <c r="O520" s="120"/>
      <c r="P520" s="120"/>
      <c r="Q520" s="120"/>
      <c r="R520" s="120"/>
      <c r="S520" s="120"/>
      <c r="T520" s="121"/>
      <c r="AT520" s="116" t="s">
        <v>204</v>
      </c>
      <c r="AU520" s="116" t="s">
        <v>87</v>
      </c>
      <c r="AV520" s="114" t="s">
        <v>144</v>
      </c>
      <c r="AW520" s="114" t="s">
        <v>34</v>
      </c>
      <c r="AX520" s="114" t="s">
        <v>85</v>
      </c>
      <c r="AY520" s="116" t="s">
        <v>126</v>
      </c>
    </row>
    <row r="521" spans="1:65" s="106" customFormat="1">
      <c r="B521" s="107"/>
      <c r="D521" s="94" t="s">
        <v>204</v>
      </c>
      <c r="F521" s="109" t="s">
        <v>810</v>
      </c>
      <c r="H521" s="110">
        <v>1.4999999999999999E-2</v>
      </c>
      <c r="L521" s="107"/>
      <c r="M521" s="111"/>
      <c r="N521" s="112"/>
      <c r="O521" s="112"/>
      <c r="P521" s="112"/>
      <c r="Q521" s="112"/>
      <c r="R521" s="112"/>
      <c r="S521" s="112"/>
      <c r="T521" s="113"/>
      <c r="AT521" s="108" t="s">
        <v>204</v>
      </c>
      <c r="AU521" s="108" t="s">
        <v>87</v>
      </c>
      <c r="AV521" s="106" t="s">
        <v>87</v>
      </c>
      <c r="AW521" s="106" t="s">
        <v>3</v>
      </c>
      <c r="AX521" s="106" t="s">
        <v>85</v>
      </c>
      <c r="AY521" s="108" t="s">
        <v>126</v>
      </c>
    </row>
    <row r="522" spans="1:65" s="11" customFormat="1" ht="21.75" customHeight="1">
      <c r="A522" s="246"/>
      <c r="B522" s="9"/>
      <c r="C522" s="133" t="s">
        <v>811</v>
      </c>
      <c r="D522" s="133" t="s">
        <v>438</v>
      </c>
      <c r="E522" s="134" t="s">
        <v>812</v>
      </c>
      <c r="F522" s="135" t="s">
        <v>813</v>
      </c>
      <c r="G522" s="136" t="s">
        <v>233</v>
      </c>
      <c r="H522" s="137">
        <v>1E-3</v>
      </c>
      <c r="I522" s="182">
        <v>0</v>
      </c>
      <c r="J522" s="138">
        <f>ROUND(I522*H522,2)</f>
        <v>0</v>
      </c>
      <c r="K522" s="139"/>
      <c r="L522" s="140"/>
      <c r="M522" s="141" t="s">
        <v>1</v>
      </c>
      <c r="N522" s="142" t="s">
        <v>42</v>
      </c>
      <c r="O522" s="90">
        <v>0</v>
      </c>
      <c r="P522" s="90">
        <f>O522*H522</f>
        <v>0</v>
      </c>
      <c r="Q522" s="90">
        <v>1</v>
      </c>
      <c r="R522" s="90">
        <f>Q522*H522</f>
        <v>1E-3</v>
      </c>
      <c r="S522" s="90">
        <v>0</v>
      </c>
      <c r="T522" s="91">
        <f>S522*H522</f>
        <v>0</v>
      </c>
      <c r="U522" s="246"/>
      <c r="V522" s="246"/>
      <c r="W522" s="246"/>
      <c r="X522" s="246"/>
      <c r="Y522" s="246"/>
      <c r="Z522" s="246"/>
      <c r="AA522" s="246"/>
      <c r="AB522" s="246"/>
      <c r="AC522" s="246"/>
      <c r="AD522" s="246"/>
      <c r="AE522" s="246"/>
      <c r="AR522" s="92" t="s">
        <v>351</v>
      </c>
      <c r="AT522" s="92" t="s">
        <v>438</v>
      </c>
      <c r="AU522" s="92" t="s">
        <v>87</v>
      </c>
      <c r="AY522" s="3" t="s">
        <v>126</v>
      </c>
      <c r="BE522" s="93">
        <f>IF(N522="základní",J522,0)</f>
        <v>0</v>
      </c>
      <c r="BF522" s="93">
        <f>IF(N522="snížená",J522,0)</f>
        <v>0</v>
      </c>
      <c r="BG522" s="93">
        <f>IF(N522="zákl. přenesená",J522,0)</f>
        <v>0</v>
      </c>
      <c r="BH522" s="93">
        <f>IF(N522="sníž. přenesená",J522,0)</f>
        <v>0</v>
      </c>
      <c r="BI522" s="93">
        <f>IF(N522="nulová",J522,0)</f>
        <v>0</v>
      </c>
      <c r="BJ522" s="3" t="s">
        <v>85</v>
      </c>
      <c r="BK522" s="93">
        <f>ROUND(I522*H522,2)</f>
        <v>0</v>
      </c>
      <c r="BL522" s="3" t="s">
        <v>272</v>
      </c>
      <c r="BM522" s="92" t="s">
        <v>814</v>
      </c>
    </row>
    <row r="523" spans="1:65" s="126" customFormat="1">
      <c r="B523" s="127"/>
      <c r="D523" s="94" t="s">
        <v>204</v>
      </c>
      <c r="E523" s="128" t="s">
        <v>1</v>
      </c>
      <c r="F523" s="129" t="s">
        <v>801</v>
      </c>
      <c r="H523" s="128" t="s">
        <v>1</v>
      </c>
      <c r="L523" s="127"/>
      <c r="M523" s="130"/>
      <c r="N523" s="131"/>
      <c r="O523" s="131"/>
      <c r="P523" s="131"/>
      <c r="Q523" s="131"/>
      <c r="R523" s="131"/>
      <c r="S523" s="131"/>
      <c r="T523" s="132"/>
      <c r="AT523" s="128" t="s">
        <v>204</v>
      </c>
      <c r="AU523" s="128" t="s">
        <v>87</v>
      </c>
      <c r="AV523" s="126" t="s">
        <v>85</v>
      </c>
      <c r="AW523" s="126" t="s">
        <v>34</v>
      </c>
      <c r="AX523" s="126" t="s">
        <v>77</v>
      </c>
      <c r="AY523" s="128" t="s">
        <v>126</v>
      </c>
    </row>
    <row r="524" spans="1:65" s="106" customFormat="1">
      <c r="B524" s="107"/>
      <c r="D524" s="94" t="s">
        <v>204</v>
      </c>
      <c r="E524" s="108" t="s">
        <v>1</v>
      </c>
      <c r="F524" s="109" t="s">
        <v>815</v>
      </c>
      <c r="H524" s="110">
        <v>1E-3</v>
      </c>
      <c r="L524" s="107"/>
      <c r="M524" s="111"/>
      <c r="N524" s="112"/>
      <c r="O524" s="112"/>
      <c r="P524" s="112"/>
      <c r="Q524" s="112"/>
      <c r="R524" s="112"/>
      <c r="S524" s="112"/>
      <c r="T524" s="113"/>
      <c r="AT524" s="108" t="s">
        <v>204</v>
      </c>
      <c r="AU524" s="108" t="s">
        <v>87</v>
      </c>
      <c r="AV524" s="106" t="s">
        <v>87</v>
      </c>
      <c r="AW524" s="106" t="s">
        <v>34</v>
      </c>
      <c r="AX524" s="106" t="s">
        <v>77</v>
      </c>
      <c r="AY524" s="108" t="s">
        <v>126</v>
      </c>
    </row>
    <row r="525" spans="1:65" s="114" customFormat="1">
      <c r="B525" s="115"/>
      <c r="D525" s="94" t="s">
        <v>204</v>
      </c>
      <c r="E525" s="116" t="s">
        <v>1</v>
      </c>
      <c r="F525" s="117" t="s">
        <v>206</v>
      </c>
      <c r="H525" s="118">
        <v>1E-3</v>
      </c>
      <c r="L525" s="115"/>
      <c r="M525" s="119"/>
      <c r="N525" s="120"/>
      <c r="O525" s="120"/>
      <c r="P525" s="120"/>
      <c r="Q525" s="120"/>
      <c r="R525" s="120"/>
      <c r="S525" s="120"/>
      <c r="T525" s="121"/>
      <c r="AT525" s="116" t="s">
        <v>204</v>
      </c>
      <c r="AU525" s="116" t="s">
        <v>87</v>
      </c>
      <c r="AV525" s="114" t="s">
        <v>144</v>
      </c>
      <c r="AW525" s="114" t="s">
        <v>34</v>
      </c>
      <c r="AX525" s="114" t="s">
        <v>85</v>
      </c>
      <c r="AY525" s="116" t="s">
        <v>126</v>
      </c>
    </row>
    <row r="526" spans="1:65" s="106" customFormat="1">
      <c r="B526" s="107"/>
      <c r="D526" s="94" t="s">
        <v>204</v>
      </c>
      <c r="F526" s="109" t="s">
        <v>816</v>
      </c>
      <c r="H526" s="110">
        <v>1E-3</v>
      </c>
      <c r="L526" s="107"/>
      <c r="M526" s="111"/>
      <c r="N526" s="112"/>
      <c r="O526" s="112"/>
      <c r="P526" s="112"/>
      <c r="Q526" s="112"/>
      <c r="R526" s="112"/>
      <c r="S526" s="112"/>
      <c r="T526" s="113"/>
      <c r="AT526" s="108" t="s">
        <v>204</v>
      </c>
      <c r="AU526" s="108" t="s">
        <v>87</v>
      </c>
      <c r="AV526" s="106" t="s">
        <v>87</v>
      </c>
      <c r="AW526" s="106" t="s">
        <v>3</v>
      </c>
      <c r="AX526" s="106" t="s">
        <v>85</v>
      </c>
      <c r="AY526" s="108" t="s">
        <v>126</v>
      </c>
    </row>
    <row r="527" spans="1:65" s="11" customFormat="1" ht="21.75" customHeight="1">
      <c r="A527" s="246"/>
      <c r="B527" s="9"/>
      <c r="C527" s="133" t="s">
        <v>817</v>
      </c>
      <c r="D527" s="133" t="s">
        <v>438</v>
      </c>
      <c r="E527" s="134" t="s">
        <v>818</v>
      </c>
      <c r="F527" s="135" t="s">
        <v>819</v>
      </c>
      <c r="G527" s="136" t="s">
        <v>233</v>
      </c>
      <c r="H527" s="137">
        <v>0.17399999999999999</v>
      </c>
      <c r="I527" s="182">
        <v>0</v>
      </c>
      <c r="J527" s="138">
        <f>ROUND(I527*H527,2)</f>
        <v>0</v>
      </c>
      <c r="K527" s="139"/>
      <c r="L527" s="140"/>
      <c r="M527" s="141" t="s">
        <v>1</v>
      </c>
      <c r="N527" s="142" t="s">
        <v>42</v>
      </c>
      <c r="O527" s="90">
        <v>0</v>
      </c>
      <c r="P527" s="90">
        <f>O527*H527</f>
        <v>0</v>
      </c>
      <c r="Q527" s="90">
        <v>1</v>
      </c>
      <c r="R527" s="90">
        <f>Q527*H527</f>
        <v>0.17399999999999999</v>
      </c>
      <c r="S527" s="90">
        <v>0</v>
      </c>
      <c r="T527" s="91">
        <f>S527*H527</f>
        <v>0</v>
      </c>
      <c r="U527" s="246"/>
      <c r="V527" s="246"/>
      <c r="W527" s="246"/>
      <c r="X527" s="246"/>
      <c r="Y527" s="246"/>
      <c r="Z527" s="246"/>
      <c r="AA527" s="246"/>
      <c r="AB527" s="246"/>
      <c r="AC527" s="246"/>
      <c r="AD527" s="246"/>
      <c r="AE527" s="246"/>
      <c r="AR527" s="92" t="s">
        <v>351</v>
      </c>
      <c r="AT527" s="92" t="s">
        <v>438</v>
      </c>
      <c r="AU527" s="92" t="s">
        <v>87</v>
      </c>
      <c r="AY527" s="3" t="s">
        <v>126</v>
      </c>
      <c r="BE527" s="93">
        <f>IF(N527="základní",J527,0)</f>
        <v>0</v>
      </c>
      <c r="BF527" s="93">
        <f>IF(N527="snížená",J527,0)</f>
        <v>0</v>
      </c>
      <c r="BG527" s="93">
        <f>IF(N527="zákl. přenesená",J527,0)</f>
        <v>0</v>
      </c>
      <c r="BH527" s="93">
        <f>IF(N527="sníž. přenesená",J527,0)</f>
        <v>0</v>
      </c>
      <c r="BI527" s="93">
        <f>IF(N527="nulová",J527,0)</f>
        <v>0</v>
      </c>
      <c r="BJ527" s="3" t="s">
        <v>85</v>
      </c>
      <c r="BK527" s="93">
        <f>ROUND(I527*H527,2)</f>
        <v>0</v>
      </c>
      <c r="BL527" s="3" t="s">
        <v>272</v>
      </c>
      <c r="BM527" s="92" t="s">
        <v>820</v>
      </c>
    </row>
    <row r="528" spans="1:65" s="126" customFormat="1">
      <c r="B528" s="127"/>
      <c r="D528" s="94" t="s">
        <v>204</v>
      </c>
      <c r="E528" s="128" t="s">
        <v>1</v>
      </c>
      <c r="F528" s="129" t="s">
        <v>801</v>
      </c>
      <c r="H528" s="128" t="s">
        <v>1</v>
      </c>
      <c r="L528" s="127"/>
      <c r="M528" s="130"/>
      <c r="N528" s="131"/>
      <c r="O528" s="131"/>
      <c r="P528" s="131"/>
      <c r="Q528" s="131"/>
      <c r="R528" s="131"/>
      <c r="S528" s="131"/>
      <c r="T528" s="132"/>
      <c r="AT528" s="128" t="s">
        <v>204</v>
      </c>
      <c r="AU528" s="128" t="s">
        <v>87</v>
      </c>
      <c r="AV528" s="126" t="s">
        <v>85</v>
      </c>
      <c r="AW528" s="126" t="s">
        <v>34</v>
      </c>
      <c r="AX528" s="126" t="s">
        <v>77</v>
      </c>
      <c r="AY528" s="128" t="s">
        <v>126</v>
      </c>
    </row>
    <row r="529" spans="1:65" s="106" customFormat="1">
      <c r="B529" s="107"/>
      <c r="D529" s="94" t="s">
        <v>204</v>
      </c>
      <c r="E529" s="108" t="s">
        <v>1</v>
      </c>
      <c r="F529" s="109" t="s">
        <v>821</v>
      </c>
      <c r="H529" s="110">
        <v>0.16600000000000001</v>
      </c>
      <c r="L529" s="107"/>
      <c r="M529" s="111"/>
      <c r="N529" s="112"/>
      <c r="O529" s="112"/>
      <c r="P529" s="112"/>
      <c r="Q529" s="112"/>
      <c r="R529" s="112"/>
      <c r="S529" s="112"/>
      <c r="T529" s="113"/>
      <c r="AT529" s="108" t="s">
        <v>204</v>
      </c>
      <c r="AU529" s="108" t="s">
        <v>87</v>
      </c>
      <c r="AV529" s="106" t="s">
        <v>87</v>
      </c>
      <c r="AW529" s="106" t="s">
        <v>34</v>
      </c>
      <c r="AX529" s="106" t="s">
        <v>77</v>
      </c>
      <c r="AY529" s="108" t="s">
        <v>126</v>
      </c>
    </row>
    <row r="530" spans="1:65" s="114" customFormat="1">
      <c r="B530" s="115"/>
      <c r="D530" s="94" t="s">
        <v>204</v>
      </c>
      <c r="E530" s="116" t="s">
        <v>1</v>
      </c>
      <c r="F530" s="117" t="s">
        <v>206</v>
      </c>
      <c r="H530" s="118">
        <v>0.16600000000000001</v>
      </c>
      <c r="L530" s="115"/>
      <c r="M530" s="119"/>
      <c r="N530" s="120"/>
      <c r="O530" s="120"/>
      <c r="P530" s="120"/>
      <c r="Q530" s="120"/>
      <c r="R530" s="120"/>
      <c r="S530" s="120"/>
      <c r="T530" s="121"/>
      <c r="AT530" s="116" t="s">
        <v>204</v>
      </c>
      <c r="AU530" s="116" t="s">
        <v>87</v>
      </c>
      <c r="AV530" s="114" t="s">
        <v>144</v>
      </c>
      <c r="AW530" s="114" t="s">
        <v>34</v>
      </c>
      <c r="AX530" s="114" t="s">
        <v>85</v>
      </c>
      <c r="AY530" s="116" t="s">
        <v>126</v>
      </c>
    </row>
    <row r="531" spans="1:65" s="106" customFormat="1">
      <c r="B531" s="107"/>
      <c r="D531" s="94" t="s">
        <v>204</v>
      </c>
      <c r="F531" s="109" t="s">
        <v>822</v>
      </c>
      <c r="H531" s="110">
        <v>0.17399999999999999</v>
      </c>
      <c r="L531" s="107"/>
      <c r="M531" s="111"/>
      <c r="N531" s="112"/>
      <c r="O531" s="112"/>
      <c r="P531" s="112"/>
      <c r="Q531" s="112"/>
      <c r="R531" s="112"/>
      <c r="S531" s="112"/>
      <c r="T531" s="113"/>
      <c r="AT531" s="108" t="s">
        <v>204</v>
      </c>
      <c r="AU531" s="108" t="s">
        <v>87</v>
      </c>
      <c r="AV531" s="106" t="s">
        <v>87</v>
      </c>
      <c r="AW531" s="106" t="s">
        <v>3</v>
      </c>
      <c r="AX531" s="106" t="s">
        <v>85</v>
      </c>
      <c r="AY531" s="108" t="s">
        <v>126</v>
      </c>
    </row>
    <row r="532" spans="1:65" s="11" customFormat="1" ht="21.75" customHeight="1">
      <c r="A532" s="246"/>
      <c r="B532" s="9"/>
      <c r="C532" s="81" t="s">
        <v>823</v>
      </c>
      <c r="D532" s="81" t="s">
        <v>129</v>
      </c>
      <c r="E532" s="82" t="s">
        <v>824</v>
      </c>
      <c r="F532" s="83" t="s">
        <v>825</v>
      </c>
      <c r="G532" s="84" t="s">
        <v>132</v>
      </c>
      <c r="H532" s="85">
        <v>1</v>
      </c>
      <c r="I532" s="1">
        <v>0</v>
      </c>
      <c r="J532" s="86">
        <f>ROUND(I532*H532,2)</f>
        <v>0</v>
      </c>
      <c r="K532" s="87"/>
      <c r="L532" s="9"/>
      <c r="M532" s="88" t="s">
        <v>1</v>
      </c>
      <c r="N532" s="89" t="s">
        <v>42</v>
      </c>
      <c r="O532" s="90">
        <v>7.4999999999999997E-2</v>
      </c>
      <c r="P532" s="90">
        <f>O532*H532</f>
        <v>7.4999999999999997E-2</v>
      </c>
      <c r="Q532" s="90">
        <v>1.3999999999999999E-4</v>
      </c>
      <c r="R532" s="90">
        <f>Q532*H532</f>
        <v>1.3999999999999999E-4</v>
      </c>
      <c r="S532" s="90">
        <v>0</v>
      </c>
      <c r="T532" s="91">
        <f>S532*H532</f>
        <v>0</v>
      </c>
      <c r="U532" s="246"/>
      <c r="V532" s="246"/>
      <c r="W532" s="246"/>
      <c r="X532" s="246"/>
      <c r="Y532" s="246"/>
      <c r="Z532" s="246"/>
      <c r="AA532" s="246"/>
      <c r="AB532" s="246"/>
      <c r="AC532" s="246"/>
      <c r="AD532" s="246"/>
      <c r="AE532" s="246"/>
      <c r="AR532" s="92" t="s">
        <v>272</v>
      </c>
      <c r="AT532" s="92" t="s">
        <v>129</v>
      </c>
      <c r="AU532" s="92" t="s">
        <v>87</v>
      </c>
      <c r="AY532" s="3" t="s">
        <v>126</v>
      </c>
      <c r="BE532" s="93">
        <f>IF(N532="základní",J532,0)</f>
        <v>0</v>
      </c>
      <c r="BF532" s="93">
        <f>IF(N532="snížená",J532,0)</f>
        <v>0</v>
      </c>
      <c r="BG532" s="93">
        <f>IF(N532="zákl. přenesená",J532,0)</f>
        <v>0</v>
      </c>
      <c r="BH532" s="93">
        <f>IF(N532="sníž. přenesená",J532,0)</f>
        <v>0</v>
      </c>
      <c r="BI532" s="93">
        <f>IF(N532="nulová",J532,0)</f>
        <v>0</v>
      </c>
      <c r="BJ532" s="3" t="s">
        <v>85</v>
      </c>
      <c r="BK532" s="93">
        <f>ROUND(I532*H532,2)</f>
        <v>0</v>
      </c>
      <c r="BL532" s="3" t="s">
        <v>272</v>
      </c>
      <c r="BM532" s="92" t="s">
        <v>826</v>
      </c>
    </row>
    <row r="533" spans="1:65" s="11" customFormat="1" ht="39">
      <c r="A533" s="246"/>
      <c r="B533" s="9"/>
      <c r="C533" s="246"/>
      <c r="D533" s="94" t="s">
        <v>138</v>
      </c>
      <c r="E533" s="246"/>
      <c r="F533" s="105" t="s">
        <v>827</v>
      </c>
      <c r="G533" s="246"/>
      <c r="H533" s="246"/>
      <c r="I533" s="246"/>
      <c r="J533" s="246"/>
      <c r="K533" s="246"/>
      <c r="L533" s="9"/>
      <c r="M533" s="96"/>
      <c r="N533" s="97"/>
      <c r="O533" s="98"/>
      <c r="P533" s="98"/>
      <c r="Q533" s="98"/>
      <c r="R533" s="98"/>
      <c r="S533" s="98"/>
      <c r="T533" s="99"/>
      <c r="U533" s="246"/>
      <c r="V533" s="246"/>
      <c r="W533" s="246"/>
      <c r="X533" s="246"/>
      <c r="Y533" s="246"/>
      <c r="Z533" s="246"/>
      <c r="AA533" s="246"/>
      <c r="AB533" s="246"/>
      <c r="AC533" s="246"/>
      <c r="AD533" s="246"/>
      <c r="AE533" s="246"/>
      <c r="AT533" s="3" t="s">
        <v>138</v>
      </c>
      <c r="AU533" s="3" t="s">
        <v>87</v>
      </c>
    </row>
    <row r="534" spans="1:65" s="11" customFormat="1" ht="24.2" customHeight="1">
      <c r="A534" s="246"/>
      <c r="B534" s="9"/>
      <c r="C534" s="81" t="s">
        <v>828</v>
      </c>
      <c r="D534" s="81" t="s">
        <v>129</v>
      </c>
      <c r="E534" s="82" t="s">
        <v>829</v>
      </c>
      <c r="F534" s="83" t="s">
        <v>830</v>
      </c>
      <c r="G534" s="84" t="s">
        <v>132</v>
      </c>
      <c r="H534" s="85">
        <v>1</v>
      </c>
      <c r="I534" s="1">
        <v>0</v>
      </c>
      <c r="J534" s="86">
        <f>ROUND(I534*H534,2)</f>
        <v>0</v>
      </c>
      <c r="K534" s="87"/>
      <c r="L534" s="9"/>
      <c r="M534" s="88" t="s">
        <v>1</v>
      </c>
      <c r="N534" s="89" t="s">
        <v>42</v>
      </c>
      <c r="O534" s="90">
        <v>7.4999999999999997E-2</v>
      </c>
      <c r="P534" s="90">
        <f>O534*H534</f>
        <v>7.4999999999999997E-2</v>
      </c>
      <c r="Q534" s="90">
        <v>1.3999999999999999E-4</v>
      </c>
      <c r="R534" s="90">
        <f>Q534*H534</f>
        <v>1.3999999999999999E-4</v>
      </c>
      <c r="S534" s="90">
        <v>0</v>
      </c>
      <c r="T534" s="91">
        <f>S534*H534</f>
        <v>0</v>
      </c>
      <c r="U534" s="246"/>
      <c r="V534" s="246"/>
      <c r="W534" s="246"/>
      <c r="X534" s="246"/>
      <c r="Y534" s="246"/>
      <c r="Z534" s="246"/>
      <c r="AA534" s="246"/>
      <c r="AB534" s="246"/>
      <c r="AC534" s="246"/>
      <c r="AD534" s="246"/>
      <c r="AE534" s="246"/>
      <c r="AR534" s="92" t="s">
        <v>272</v>
      </c>
      <c r="AT534" s="92" t="s">
        <v>129</v>
      </c>
      <c r="AU534" s="92" t="s">
        <v>87</v>
      </c>
      <c r="AY534" s="3" t="s">
        <v>126</v>
      </c>
      <c r="BE534" s="93">
        <f>IF(N534="základní",J534,0)</f>
        <v>0</v>
      </c>
      <c r="BF534" s="93">
        <f>IF(N534="snížená",J534,0)</f>
        <v>0</v>
      </c>
      <c r="BG534" s="93">
        <f>IF(N534="zákl. přenesená",J534,0)</f>
        <v>0</v>
      </c>
      <c r="BH534" s="93">
        <f>IF(N534="sníž. přenesená",J534,0)</f>
        <v>0</v>
      </c>
      <c r="BI534" s="93">
        <f>IF(N534="nulová",J534,0)</f>
        <v>0</v>
      </c>
      <c r="BJ534" s="3" t="s">
        <v>85</v>
      </c>
      <c r="BK534" s="93">
        <f>ROUND(I534*H534,2)</f>
        <v>0</v>
      </c>
      <c r="BL534" s="3" t="s">
        <v>272</v>
      </c>
      <c r="BM534" s="92" t="s">
        <v>831</v>
      </c>
    </row>
    <row r="535" spans="1:65" s="11" customFormat="1" ht="29.25">
      <c r="A535" s="246"/>
      <c r="B535" s="9"/>
      <c r="C535" s="246"/>
      <c r="D535" s="94" t="s">
        <v>138</v>
      </c>
      <c r="E535" s="246"/>
      <c r="F535" s="105" t="s">
        <v>832</v>
      </c>
      <c r="G535" s="246"/>
      <c r="H535" s="246"/>
      <c r="I535" s="246"/>
      <c r="J535" s="246"/>
      <c r="K535" s="246"/>
      <c r="L535" s="9"/>
      <c r="M535" s="96"/>
      <c r="N535" s="97"/>
      <c r="O535" s="98"/>
      <c r="P535" s="98"/>
      <c r="Q535" s="98"/>
      <c r="R535" s="98"/>
      <c r="S535" s="98"/>
      <c r="T535" s="99"/>
      <c r="U535" s="246"/>
      <c r="V535" s="246"/>
      <c r="W535" s="246"/>
      <c r="X535" s="246"/>
      <c r="Y535" s="246"/>
      <c r="Z535" s="246"/>
      <c r="AA535" s="246"/>
      <c r="AB535" s="246"/>
      <c r="AC535" s="246"/>
      <c r="AD535" s="246"/>
      <c r="AE535" s="246"/>
      <c r="AT535" s="3" t="s">
        <v>138</v>
      </c>
      <c r="AU535" s="3" t="s">
        <v>87</v>
      </c>
    </row>
    <row r="536" spans="1:65" s="106" customFormat="1">
      <c r="B536" s="107"/>
      <c r="D536" s="94" t="s">
        <v>204</v>
      </c>
      <c r="E536" s="108" t="s">
        <v>1</v>
      </c>
      <c r="F536" s="109" t="s">
        <v>833</v>
      </c>
      <c r="H536" s="110">
        <v>1</v>
      </c>
      <c r="L536" s="107"/>
      <c r="M536" s="111"/>
      <c r="N536" s="112"/>
      <c r="O536" s="112"/>
      <c r="P536" s="112"/>
      <c r="Q536" s="112"/>
      <c r="R536" s="112"/>
      <c r="S536" s="112"/>
      <c r="T536" s="113"/>
      <c r="AT536" s="108" t="s">
        <v>204</v>
      </c>
      <c r="AU536" s="108" t="s">
        <v>87</v>
      </c>
      <c r="AV536" s="106" t="s">
        <v>87</v>
      </c>
      <c r="AW536" s="106" t="s">
        <v>34</v>
      </c>
      <c r="AX536" s="106" t="s">
        <v>77</v>
      </c>
      <c r="AY536" s="108" t="s">
        <v>126</v>
      </c>
    </row>
    <row r="537" spans="1:65" s="114" customFormat="1">
      <c r="B537" s="115"/>
      <c r="D537" s="94" t="s">
        <v>204</v>
      </c>
      <c r="E537" s="116" t="s">
        <v>1</v>
      </c>
      <c r="F537" s="117" t="s">
        <v>206</v>
      </c>
      <c r="H537" s="118">
        <v>1</v>
      </c>
      <c r="L537" s="115"/>
      <c r="M537" s="119"/>
      <c r="N537" s="120"/>
      <c r="O537" s="120"/>
      <c r="P537" s="120"/>
      <c r="Q537" s="120"/>
      <c r="R537" s="120"/>
      <c r="S537" s="120"/>
      <c r="T537" s="121"/>
      <c r="AT537" s="116" t="s">
        <v>204</v>
      </c>
      <c r="AU537" s="116" t="s">
        <v>87</v>
      </c>
      <c r="AV537" s="114" t="s">
        <v>144</v>
      </c>
      <c r="AW537" s="114" t="s">
        <v>34</v>
      </c>
      <c r="AX537" s="114" t="s">
        <v>85</v>
      </c>
      <c r="AY537" s="116" t="s">
        <v>126</v>
      </c>
    </row>
    <row r="538" spans="1:65" s="11" customFormat="1" ht="24.2" customHeight="1">
      <c r="A538" s="246"/>
      <c r="B538" s="9"/>
      <c r="C538" s="81" t="s">
        <v>834</v>
      </c>
      <c r="D538" s="81" t="s">
        <v>129</v>
      </c>
      <c r="E538" s="82" t="s">
        <v>835</v>
      </c>
      <c r="F538" s="83" t="s">
        <v>836</v>
      </c>
      <c r="G538" s="84" t="s">
        <v>233</v>
      </c>
      <c r="H538" s="85">
        <v>0.19900000000000001</v>
      </c>
      <c r="I538" s="1">
        <v>0</v>
      </c>
      <c r="J538" s="86">
        <f>ROUND(I538*H538,2)</f>
        <v>0</v>
      </c>
      <c r="K538" s="87"/>
      <c r="L538" s="9"/>
      <c r="M538" s="88" t="s">
        <v>1</v>
      </c>
      <c r="N538" s="89" t="s">
        <v>42</v>
      </c>
      <c r="O538" s="90">
        <v>8.1039999999999992</v>
      </c>
      <c r="P538" s="90">
        <f>O538*H538</f>
        <v>1.6126959999999999</v>
      </c>
      <c r="Q538" s="90">
        <v>0</v>
      </c>
      <c r="R538" s="90">
        <f>Q538*H538</f>
        <v>0</v>
      </c>
      <c r="S538" s="90">
        <v>0</v>
      </c>
      <c r="T538" s="91">
        <f>S538*H538</f>
        <v>0</v>
      </c>
      <c r="U538" s="246"/>
      <c r="V538" s="246"/>
      <c r="W538" s="246"/>
      <c r="X538" s="246"/>
      <c r="Y538" s="246"/>
      <c r="Z538" s="246"/>
      <c r="AA538" s="246"/>
      <c r="AB538" s="246"/>
      <c r="AC538" s="246"/>
      <c r="AD538" s="246"/>
      <c r="AE538" s="246"/>
      <c r="AR538" s="92" t="s">
        <v>272</v>
      </c>
      <c r="AT538" s="92" t="s">
        <v>129</v>
      </c>
      <c r="AU538" s="92" t="s">
        <v>87</v>
      </c>
      <c r="AY538" s="3" t="s">
        <v>126</v>
      </c>
      <c r="BE538" s="93">
        <f>IF(N538="základní",J538,0)</f>
        <v>0</v>
      </c>
      <c r="BF538" s="93">
        <f>IF(N538="snížená",J538,0)</f>
        <v>0</v>
      </c>
      <c r="BG538" s="93">
        <f>IF(N538="zákl. přenesená",J538,0)</f>
        <v>0</v>
      </c>
      <c r="BH538" s="93">
        <f>IF(N538="sníž. přenesená",J538,0)</f>
        <v>0</v>
      </c>
      <c r="BI538" s="93">
        <f>IF(N538="nulová",J538,0)</f>
        <v>0</v>
      </c>
      <c r="BJ538" s="3" t="s">
        <v>85</v>
      </c>
      <c r="BK538" s="93">
        <f>ROUND(I538*H538,2)</f>
        <v>0</v>
      </c>
      <c r="BL538" s="3" t="s">
        <v>272</v>
      </c>
      <c r="BM538" s="92" t="s">
        <v>837</v>
      </c>
    </row>
    <row r="539" spans="1:65" s="72" customFormat="1" ht="22.9" customHeight="1">
      <c r="B539" s="73"/>
      <c r="D539" s="74" t="s">
        <v>76</v>
      </c>
      <c r="E539" s="148" t="s">
        <v>838</v>
      </c>
      <c r="F539" s="148" t="s">
        <v>839</v>
      </c>
      <c r="G539" s="149"/>
      <c r="H539" s="149"/>
      <c r="I539" s="149"/>
      <c r="J539" s="150">
        <f>BK539</f>
        <v>0</v>
      </c>
      <c r="L539" s="73"/>
      <c r="M539" s="75"/>
      <c r="N539" s="76"/>
      <c r="O539" s="76"/>
      <c r="P539" s="77">
        <f>SUM(P540:P630)</f>
        <v>146.11315800000003</v>
      </c>
      <c r="Q539" s="76"/>
      <c r="R539" s="77">
        <f>SUM(R540:R630)</f>
        <v>6.5796668900000004</v>
      </c>
      <c r="S539" s="76"/>
      <c r="T539" s="78">
        <f>SUM(T540:T630)</f>
        <v>5.985E-2</v>
      </c>
      <c r="AR539" s="74" t="s">
        <v>87</v>
      </c>
      <c r="AT539" s="79" t="s">
        <v>76</v>
      </c>
      <c r="AU539" s="79" t="s">
        <v>85</v>
      </c>
      <c r="AY539" s="74" t="s">
        <v>126</v>
      </c>
      <c r="BK539" s="80">
        <f>SUM(BK540:BK630)</f>
        <v>0</v>
      </c>
    </row>
    <row r="540" spans="1:65" s="11" customFormat="1" ht="24.2" customHeight="1">
      <c r="A540" s="246"/>
      <c r="B540" s="9"/>
      <c r="C540" s="81" t="s">
        <v>840</v>
      </c>
      <c r="D540" s="81" t="s">
        <v>129</v>
      </c>
      <c r="E540" s="82" t="s">
        <v>841</v>
      </c>
      <c r="F540" s="83" t="s">
        <v>842</v>
      </c>
      <c r="G540" s="84" t="s">
        <v>248</v>
      </c>
      <c r="H540" s="85">
        <v>46.08</v>
      </c>
      <c r="I540" s="1">
        <v>0</v>
      </c>
      <c r="J540" s="86">
        <f>ROUND(I540*H540,2)</f>
        <v>0</v>
      </c>
      <c r="K540" s="87"/>
      <c r="L540" s="9"/>
      <c r="M540" s="88" t="s">
        <v>1</v>
      </c>
      <c r="N540" s="89" t="s">
        <v>42</v>
      </c>
      <c r="O540" s="90">
        <v>7.2999999999999995E-2</v>
      </c>
      <c r="P540" s="90">
        <f>O540*H540</f>
        <v>3.3638399999999997</v>
      </c>
      <c r="Q540" s="90">
        <v>0</v>
      </c>
      <c r="R540" s="90">
        <f>Q540*H540</f>
        <v>0</v>
      </c>
      <c r="S540" s="90">
        <v>0</v>
      </c>
      <c r="T540" s="91">
        <f>S540*H540</f>
        <v>0</v>
      </c>
      <c r="U540" s="246"/>
      <c r="V540" s="246"/>
      <c r="W540" s="246"/>
      <c r="X540" s="246"/>
      <c r="Y540" s="246"/>
      <c r="Z540" s="246"/>
      <c r="AA540" s="246"/>
      <c r="AB540" s="246"/>
      <c r="AC540" s="246"/>
      <c r="AD540" s="246"/>
      <c r="AE540" s="246"/>
      <c r="AR540" s="92" t="s">
        <v>272</v>
      </c>
      <c r="AT540" s="92" t="s">
        <v>129</v>
      </c>
      <c r="AU540" s="92" t="s">
        <v>87</v>
      </c>
      <c r="AY540" s="3" t="s">
        <v>126</v>
      </c>
      <c r="BE540" s="93">
        <f>IF(N540="základní",J540,0)</f>
        <v>0</v>
      </c>
      <c r="BF540" s="93">
        <f>IF(N540="snížená",J540,0)</f>
        <v>0</v>
      </c>
      <c r="BG540" s="93">
        <f>IF(N540="zákl. přenesená",J540,0)</f>
        <v>0</v>
      </c>
      <c r="BH540" s="93">
        <f>IF(N540="sníž. přenesená",J540,0)</f>
        <v>0</v>
      </c>
      <c r="BI540" s="93">
        <f>IF(N540="nulová",J540,0)</f>
        <v>0</v>
      </c>
      <c r="BJ540" s="3" t="s">
        <v>85</v>
      </c>
      <c r="BK540" s="93">
        <f>ROUND(I540*H540,2)</f>
        <v>0</v>
      </c>
      <c r="BL540" s="3" t="s">
        <v>272</v>
      </c>
      <c r="BM540" s="92" t="s">
        <v>843</v>
      </c>
    </row>
    <row r="541" spans="1:65" s="106" customFormat="1">
      <c r="B541" s="107"/>
      <c r="D541" s="94" t="s">
        <v>204</v>
      </c>
      <c r="E541" s="108" t="s">
        <v>1</v>
      </c>
      <c r="F541" s="109" t="s">
        <v>844</v>
      </c>
      <c r="H541" s="110">
        <v>46.08</v>
      </c>
      <c r="L541" s="107"/>
      <c r="M541" s="111"/>
      <c r="N541" s="112"/>
      <c r="O541" s="112"/>
      <c r="P541" s="112"/>
      <c r="Q541" s="112"/>
      <c r="R541" s="112"/>
      <c r="S541" s="112"/>
      <c r="T541" s="113"/>
      <c r="AT541" s="108" t="s">
        <v>204</v>
      </c>
      <c r="AU541" s="108" t="s">
        <v>87</v>
      </c>
      <c r="AV541" s="106" t="s">
        <v>87</v>
      </c>
      <c r="AW541" s="106" t="s">
        <v>34</v>
      </c>
      <c r="AX541" s="106" t="s">
        <v>77</v>
      </c>
      <c r="AY541" s="108" t="s">
        <v>126</v>
      </c>
    </row>
    <row r="542" spans="1:65" s="114" customFormat="1">
      <c r="B542" s="115"/>
      <c r="D542" s="94" t="s">
        <v>204</v>
      </c>
      <c r="E542" s="116" t="s">
        <v>1</v>
      </c>
      <c r="F542" s="117" t="s">
        <v>206</v>
      </c>
      <c r="H542" s="118">
        <v>46.08</v>
      </c>
      <c r="L542" s="115"/>
      <c r="M542" s="119"/>
      <c r="N542" s="120"/>
      <c r="O542" s="120"/>
      <c r="P542" s="120"/>
      <c r="Q542" s="120"/>
      <c r="R542" s="120"/>
      <c r="S542" s="120"/>
      <c r="T542" s="121"/>
      <c r="AT542" s="116" t="s">
        <v>204</v>
      </c>
      <c r="AU542" s="116" t="s">
        <v>87</v>
      </c>
      <c r="AV542" s="114" t="s">
        <v>144</v>
      </c>
      <c r="AW542" s="114" t="s">
        <v>34</v>
      </c>
      <c r="AX542" s="114" t="s">
        <v>85</v>
      </c>
      <c r="AY542" s="116" t="s">
        <v>126</v>
      </c>
    </row>
    <row r="543" spans="1:65" s="11" customFormat="1" ht="16.5" customHeight="1">
      <c r="A543" s="246"/>
      <c r="B543" s="9"/>
      <c r="C543" s="81" t="s">
        <v>845</v>
      </c>
      <c r="D543" s="81" t="s">
        <v>129</v>
      </c>
      <c r="E543" s="82" t="s">
        <v>846</v>
      </c>
      <c r="F543" s="83" t="s">
        <v>847</v>
      </c>
      <c r="G543" s="84" t="s">
        <v>248</v>
      </c>
      <c r="H543" s="85">
        <v>295.45999999999998</v>
      </c>
      <c r="I543" s="1">
        <v>0</v>
      </c>
      <c r="J543" s="86">
        <f>ROUND(I543*H543,2)</f>
        <v>0</v>
      </c>
      <c r="K543" s="87"/>
      <c r="L543" s="9"/>
      <c r="M543" s="88" t="s">
        <v>1</v>
      </c>
      <c r="N543" s="89" t="s">
        <v>42</v>
      </c>
      <c r="O543" s="90">
        <v>2.4E-2</v>
      </c>
      <c r="P543" s="90">
        <f>O543*H543</f>
        <v>7.0910399999999996</v>
      </c>
      <c r="Q543" s="90">
        <v>0</v>
      </c>
      <c r="R543" s="90">
        <f>Q543*H543</f>
        <v>0</v>
      </c>
      <c r="S543" s="90">
        <v>0</v>
      </c>
      <c r="T543" s="91">
        <f>S543*H543</f>
        <v>0</v>
      </c>
      <c r="U543" s="246"/>
      <c r="V543" s="246"/>
      <c r="W543" s="246"/>
      <c r="X543" s="246"/>
      <c r="Y543" s="246"/>
      <c r="Z543" s="246"/>
      <c r="AA543" s="246"/>
      <c r="AB543" s="246"/>
      <c r="AC543" s="246"/>
      <c r="AD543" s="246"/>
      <c r="AE543" s="246"/>
      <c r="AR543" s="92" t="s">
        <v>272</v>
      </c>
      <c r="AT543" s="92" t="s">
        <v>129</v>
      </c>
      <c r="AU543" s="92" t="s">
        <v>87</v>
      </c>
      <c r="AY543" s="3" t="s">
        <v>126</v>
      </c>
      <c r="BE543" s="93">
        <f>IF(N543="základní",J543,0)</f>
        <v>0</v>
      </c>
      <c r="BF543" s="93">
        <f>IF(N543="snížená",J543,0)</f>
        <v>0</v>
      </c>
      <c r="BG543" s="93">
        <f>IF(N543="zákl. přenesená",J543,0)</f>
        <v>0</v>
      </c>
      <c r="BH543" s="93">
        <f>IF(N543="sníž. přenesená",J543,0)</f>
        <v>0</v>
      </c>
      <c r="BI543" s="93">
        <f>IF(N543="nulová",J543,0)</f>
        <v>0</v>
      </c>
      <c r="BJ543" s="3" t="s">
        <v>85</v>
      </c>
      <c r="BK543" s="93">
        <f>ROUND(I543*H543,2)</f>
        <v>0</v>
      </c>
      <c r="BL543" s="3" t="s">
        <v>272</v>
      </c>
      <c r="BM543" s="92" t="s">
        <v>848</v>
      </c>
    </row>
    <row r="544" spans="1:65" s="126" customFormat="1">
      <c r="B544" s="127"/>
      <c r="D544" s="94" t="s">
        <v>204</v>
      </c>
      <c r="E544" s="128" t="s">
        <v>1</v>
      </c>
      <c r="F544" s="129" t="s">
        <v>849</v>
      </c>
      <c r="H544" s="128" t="s">
        <v>1</v>
      </c>
      <c r="L544" s="127"/>
      <c r="M544" s="130"/>
      <c r="N544" s="131"/>
      <c r="O544" s="131"/>
      <c r="P544" s="131"/>
      <c r="Q544" s="131"/>
      <c r="R544" s="131"/>
      <c r="S544" s="131"/>
      <c r="T544" s="132"/>
      <c r="AT544" s="128" t="s">
        <v>204</v>
      </c>
      <c r="AU544" s="128" t="s">
        <v>87</v>
      </c>
      <c r="AV544" s="126" t="s">
        <v>85</v>
      </c>
      <c r="AW544" s="126" t="s">
        <v>34</v>
      </c>
      <c r="AX544" s="126" t="s">
        <v>77</v>
      </c>
      <c r="AY544" s="128" t="s">
        <v>126</v>
      </c>
    </row>
    <row r="545" spans="1:65" s="106" customFormat="1">
      <c r="B545" s="107"/>
      <c r="D545" s="94" t="s">
        <v>204</v>
      </c>
      <c r="E545" s="108" t="s">
        <v>1</v>
      </c>
      <c r="F545" s="109" t="s">
        <v>844</v>
      </c>
      <c r="H545" s="110">
        <v>46.08</v>
      </c>
      <c r="L545" s="107"/>
      <c r="M545" s="111"/>
      <c r="N545" s="112"/>
      <c r="O545" s="112"/>
      <c r="P545" s="112"/>
      <c r="Q545" s="112"/>
      <c r="R545" s="112"/>
      <c r="S545" s="112"/>
      <c r="T545" s="113"/>
      <c r="AT545" s="108" t="s">
        <v>204</v>
      </c>
      <c r="AU545" s="108" t="s">
        <v>87</v>
      </c>
      <c r="AV545" s="106" t="s">
        <v>87</v>
      </c>
      <c r="AW545" s="106" t="s">
        <v>34</v>
      </c>
      <c r="AX545" s="106" t="s">
        <v>77</v>
      </c>
      <c r="AY545" s="108" t="s">
        <v>126</v>
      </c>
    </row>
    <row r="546" spans="1:65" s="126" customFormat="1">
      <c r="B546" s="127"/>
      <c r="D546" s="94" t="s">
        <v>204</v>
      </c>
      <c r="E546" s="128" t="s">
        <v>1</v>
      </c>
      <c r="F546" s="129" t="s">
        <v>850</v>
      </c>
      <c r="H546" s="128" t="s">
        <v>1</v>
      </c>
      <c r="L546" s="127"/>
      <c r="M546" s="130"/>
      <c r="N546" s="131"/>
      <c r="O546" s="131"/>
      <c r="P546" s="131"/>
      <c r="Q546" s="131"/>
      <c r="R546" s="131"/>
      <c r="S546" s="131"/>
      <c r="T546" s="132"/>
      <c r="AT546" s="128" t="s">
        <v>204</v>
      </c>
      <c r="AU546" s="128" t="s">
        <v>87</v>
      </c>
      <c r="AV546" s="126" t="s">
        <v>85</v>
      </c>
      <c r="AW546" s="126" t="s">
        <v>34</v>
      </c>
      <c r="AX546" s="126" t="s">
        <v>77</v>
      </c>
      <c r="AY546" s="128" t="s">
        <v>126</v>
      </c>
    </row>
    <row r="547" spans="1:65" s="106" customFormat="1">
      <c r="B547" s="107"/>
      <c r="D547" s="94" t="s">
        <v>204</v>
      </c>
      <c r="E547" s="108" t="s">
        <v>1</v>
      </c>
      <c r="F547" s="109" t="s">
        <v>844</v>
      </c>
      <c r="H547" s="110">
        <v>46.08</v>
      </c>
      <c r="L547" s="107"/>
      <c r="M547" s="111"/>
      <c r="N547" s="112"/>
      <c r="O547" s="112"/>
      <c r="P547" s="112"/>
      <c r="Q547" s="112"/>
      <c r="R547" s="112"/>
      <c r="S547" s="112"/>
      <c r="T547" s="113"/>
      <c r="AT547" s="108" t="s">
        <v>204</v>
      </c>
      <c r="AU547" s="108" t="s">
        <v>87</v>
      </c>
      <c r="AV547" s="106" t="s">
        <v>87</v>
      </c>
      <c r="AW547" s="106" t="s">
        <v>34</v>
      </c>
      <c r="AX547" s="106" t="s">
        <v>77</v>
      </c>
      <c r="AY547" s="108" t="s">
        <v>126</v>
      </c>
    </row>
    <row r="548" spans="1:65" s="126" customFormat="1">
      <c r="B548" s="127"/>
      <c r="D548" s="94" t="s">
        <v>204</v>
      </c>
      <c r="E548" s="128" t="s">
        <v>1</v>
      </c>
      <c r="F548" s="129" t="s">
        <v>851</v>
      </c>
      <c r="H548" s="128" t="s">
        <v>1</v>
      </c>
      <c r="L548" s="127"/>
      <c r="M548" s="130"/>
      <c r="N548" s="131"/>
      <c r="O548" s="131"/>
      <c r="P548" s="131"/>
      <c r="Q548" s="131"/>
      <c r="R548" s="131"/>
      <c r="S548" s="131"/>
      <c r="T548" s="132"/>
      <c r="AT548" s="128" t="s">
        <v>204</v>
      </c>
      <c r="AU548" s="128" t="s">
        <v>87</v>
      </c>
      <c r="AV548" s="126" t="s">
        <v>85</v>
      </c>
      <c r="AW548" s="126" t="s">
        <v>34</v>
      </c>
      <c r="AX548" s="126" t="s">
        <v>77</v>
      </c>
      <c r="AY548" s="128" t="s">
        <v>126</v>
      </c>
    </row>
    <row r="549" spans="1:65" s="106" customFormat="1">
      <c r="B549" s="107"/>
      <c r="D549" s="94" t="s">
        <v>204</v>
      </c>
      <c r="E549" s="108" t="s">
        <v>1</v>
      </c>
      <c r="F549" s="109" t="s">
        <v>852</v>
      </c>
      <c r="H549" s="110">
        <v>203.3</v>
      </c>
      <c r="L549" s="107"/>
      <c r="M549" s="111"/>
      <c r="N549" s="112"/>
      <c r="O549" s="112"/>
      <c r="P549" s="112"/>
      <c r="Q549" s="112"/>
      <c r="R549" s="112"/>
      <c r="S549" s="112"/>
      <c r="T549" s="113"/>
      <c r="AT549" s="108" t="s">
        <v>204</v>
      </c>
      <c r="AU549" s="108" t="s">
        <v>87</v>
      </c>
      <c r="AV549" s="106" t="s">
        <v>87</v>
      </c>
      <c r="AW549" s="106" t="s">
        <v>34</v>
      </c>
      <c r="AX549" s="106" t="s">
        <v>77</v>
      </c>
      <c r="AY549" s="108" t="s">
        <v>126</v>
      </c>
    </row>
    <row r="550" spans="1:65" s="114" customFormat="1">
      <c r="B550" s="115"/>
      <c r="D550" s="94" t="s">
        <v>204</v>
      </c>
      <c r="E550" s="116" t="s">
        <v>1</v>
      </c>
      <c r="F550" s="117" t="s">
        <v>206</v>
      </c>
      <c r="H550" s="118">
        <v>295.45999999999998</v>
      </c>
      <c r="L550" s="115"/>
      <c r="M550" s="119"/>
      <c r="N550" s="120"/>
      <c r="O550" s="120"/>
      <c r="P550" s="120"/>
      <c r="Q550" s="120"/>
      <c r="R550" s="120"/>
      <c r="S550" s="120"/>
      <c r="T550" s="121"/>
      <c r="AT550" s="116" t="s">
        <v>204</v>
      </c>
      <c r="AU550" s="116" t="s">
        <v>87</v>
      </c>
      <c r="AV550" s="114" t="s">
        <v>144</v>
      </c>
      <c r="AW550" s="114" t="s">
        <v>34</v>
      </c>
      <c r="AX550" s="114" t="s">
        <v>85</v>
      </c>
      <c r="AY550" s="116" t="s">
        <v>126</v>
      </c>
    </row>
    <row r="551" spans="1:65" s="11" customFormat="1" ht="16.5" customHeight="1">
      <c r="A551" s="246"/>
      <c r="B551" s="9"/>
      <c r="C551" s="81" t="s">
        <v>853</v>
      </c>
      <c r="D551" s="81" t="s">
        <v>129</v>
      </c>
      <c r="E551" s="82" t="s">
        <v>854</v>
      </c>
      <c r="F551" s="83" t="s">
        <v>855</v>
      </c>
      <c r="G551" s="84" t="s">
        <v>407</v>
      </c>
      <c r="H551" s="85">
        <v>46.46</v>
      </c>
      <c r="I551" s="1">
        <v>0</v>
      </c>
      <c r="J551" s="86">
        <f>ROUND(I551*H551,2)</f>
        <v>0</v>
      </c>
      <c r="K551" s="87"/>
      <c r="L551" s="9"/>
      <c r="M551" s="88" t="s">
        <v>1</v>
      </c>
      <c r="N551" s="89" t="s">
        <v>42</v>
      </c>
      <c r="O551" s="90">
        <v>2.1000000000000001E-2</v>
      </c>
      <c r="P551" s="90">
        <f>O551*H551</f>
        <v>0.97566000000000008</v>
      </c>
      <c r="Q551" s="90">
        <v>0</v>
      </c>
      <c r="R551" s="90">
        <f>Q551*H551</f>
        <v>0</v>
      </c>
      <c r="S551" s="90">
        <v>0</v>
      </c>
      <c r="T551" s="91">
        <f>S551*H551</f>
        <v>0</v>
      </c>
      <c r="U551" s="246"/>
      <c r="V551" s="246"/>
      <c r="W551" s="246"/>
      <c r="X551" s="246"/>
      <c r="Y551" s="246"/>
      <c r="Z551" s="246"/>
      <c r="AA551" s="246"/>
      <c r="AB551" s="246"/>
      <c r="AC551" s="246"/>
      <c r="AD551" s="246"/>
      <c r="AE551" s="246"/>
      <c r="AR551" s="92" t="s">
        <v>272</v>
      </c>
      <c r="AT551" s="92" t="s">
        <v>129</v>
      </c>
      <c r="AU551" s="92" t="s">
        <v>87</v>
      </c>
      <c r="AY551" s="3" t="s">
        <v>126</v>
      </c>
      <c r="BE551" s="93">
        <f>IF(N551="základní",J551,0)</f>
        <v>0</v>
      </c>
      <c r="BF551" s="93">
        <f>IF(N551="snížená",J551,0)</f>
        <v>0</v>
      </c>
      <c r="BG551" s="93">
        <f>IF(N551="zákl. přenesená",J551,0)</f>
        <v>0</v>
      </c>
      <c r="BH551" s="93">
        <f>IF(N551="sníž. přenesená",J551,0)</f>
        <v>0</v>
      </c>
      <c r="BI551" s="93">
        <f>IF(N551="nulová",J551,0)</f>
        <v>0</v>
      </c>
      <c r="BJ551" s="3" t="s">
        <v>85</v>
      </c>
      <c r="BK551" s="93">
        <f>ROUND(I551*H551,2)</f>
        <v>0</v>
      </c>
      <c r="BL551" s="3" t="s">
        <v>272</v>
      </c>
      <c r="BM551" s="92" t="s">
        <v>856</v>
      </c>
    </row>
    <row r="552" spans="1:65" s="106" customFormat="1">
      <c r="B552" s="107"/>
      <c r="D552" s="94" t="s">
        <v>204</v>
      </c>
      <c r="E552" s="108" t="s">
        <v>1</v>
      </c>
      <c r="F552" s="109" t="s">
        <v>857</v>
      </c>
      <c r="H552" s="110">
        <v>46.46</v>
      </c>
      <c r="L552" s="107"/>
      <c r="M552" s="111"/>
      <c r="N552" s="112"/>
      <c r="O552" s="112"/>
      <c r="P552" s="112"/>
      <c r="Q552" s="112"/>
      <c r="R552" s="112"/>
      <c r="S552" s="112"/>
      <c r="T552" s="113"/>
      <c r="AT552" s="108" t="s">
        <v>204</v>
      </c>
      <c r="AU552" s="108" t="s">
        <v>87</v>
      </c>
      <c r="AV552" s="106" t="s">
        <v>87</v>
      </c>
      <c r="AW552" s="106" t="s">
        <v>34</v>
      </c>
      <c r="AX552" s="106" t="s">
        <v>77</v>
      </c>
      <c r="AY552" s="108" t="s">
        <v>126</v>
      </c>
    </row>
    <row r="553" spans="1:65" s="114" customFormat="1">
      <c r="B553" s="115"/>
      <c r="D553" s="94" t="s">
        <v>204</v>
      </c>
      <c r="E553" s="116" t="s">
        <v>1</v>
      </c>
      <c r="F553" s="117" t="s">
        <v>206</v>
      </c>
      <c r="H553" s="118">
        <v>46.46</v>
      </c>
      <c r="L553" s="115"/>
      <c r="M553" s="119"/>
      <c r="N553" s="120"/>
      <c r="O553" s="120"/>
      <c r="P553" s="120"/>
      <c r="Q553" s="120"/>
      <c r="R553" s="120"/>
      <c r="S553" s="120"/>
      <c r="T553" s="121"/>
      <c r="AT553" s="116" t="s">
        <v>204</v>
      </c>
      <c r="AU553" s="116" t="s">
        <v>87</v>
      </c>
      <c r="AV553" s="114" t="s">
        <v>144</v>
      </c>
      <c r="AW553" s="114" t="s">
        <v>34</v>
      </c>
      <c r="AX553" s="114" t="s">
        <v>85</v>
      </c>
      <c r="AY553" s="116" t="s">
        <v>126</v>
      </c>
    </row>
    <row r="554" spans="1:65" s="11" customFormat="1" ht="16.5" customHeight="1">
      <c r="A554" s="246"/>
      <c r="B554" s="9"/>
      <c r="C554" s="133" t="s">
        <v>858</v>
      </c>
      <c r="D554" s="133" t="s">
        <v>438</v>
      </c>
      <c r="E554" s="134" t="s">
        <v>859</v>
      </c>
      <c r="F554" s="135" t="s">
        <v>860</v>
      </c>
      <c r="G554" s="136" t="s">
        <v>407</v>
      </c>
      <c r="H554" s="137">
        <v>47.389000000000003</v>
      </c>
      <c r="I554" s="182">
        <v>0</v>
      </c>
      <c r="J554" s="138">
        <f>ROUND(I554*H554,2)</f>
        <v>0</v>
      </c>
      <c r="K554" s="139"/>
      <c r="L554" s="140"/>
      <c r="M554" s="141" t="s">
        <v>1</v>
      </c>
      <c r="N554" s="142" t="s">
        <v>42</v>
      </c>
      <c r="O554" s="90">
        <v>0</v>
      </c>
      <c r="P554" s="90">
        <f>O554*H554</f>
        <v>0</v>
      </c>
      <c r="Q554" s="90">
        <v>5.0000000000000002E-5</v>
      </c>
      <c r="R554" s="90">
        <f>Q554*H554</f>
        <v>2.3694500000000004E-3</v>
      </c>
      <c r="S554" s="90">
        <v>0</v>
      </c>
      <c r="T554" s="91">
        <f>S554*H554</f>
        <v>0</v>
      </c>
      <c r="U554" s="246"/>
      <c r="V554" s="246"/>
      <c r="W554" s="246"/>
      <c r="X554" s="246"/>
      <c r="Y554" s="246"/>
      <c r="Z554" s="246"/>
      <c r="AA554" s="246"/>
      <c r="AB554" s="246"/>
      <c r="AC554" s="246"/>
      <c r="AD554" s="246"/>
      <c r="AE554" s="246"/>
      <c r="AR554" s="92" t="s">
        <v>351</v>
      </c>
      <c r="AT554" s="92" t="s">
        <v>438</v>
      </c>
      <c r="AU554" s="92" t="s">
        <v>87</v>
      </c>
      <c r="AY554" s="3" t="s">
        <v>126</v>
      </c>
      <c r="BE554" s="93">
        <f>IF(N554="základní",J554,0)</f>
        <v>0</v>
      </c>
      <c r="BF554" s="93">
        <f>IF(N554="snížená",J554,0)</f>
        <v>0</v>
      </c>
      <c r="BG554" s="93">
        <f>IF(N554="zákl. přenesená",J554,0)</f>
        <v>0</v>
      </c>
      <c r="BH554" s="93">
        <f>IF(N554="sníž. přenesená",J554,0)</f>
        <v>0</v>
      </c>
      <c r="BI554" s="93">
        <f>IF(N554="nulová",J554,0)</f>
        <v>0</v>
      </c>
      <c r="BJ554" s="3" t="s">
        <v>85</v>
      </c>
      <c r="BK554" s="93">
        <f>ROUND(I554*H554,2)</f>
        <v>0</v>
      </c>
      <c r="BL554" s="3" t="s">
        <v>272</v>
      </c>
      <c r="BM554" s="92" t="s">
        <v>861</v>
      </c>
    </row>
    <row r="555" spans="1:65" s="106" customFormat="1">
      <c r="B555" s="107"/>
      <c r="D555" s="94" t="s">
        <v>204</v>
      </c>
      <c r="F555" s="109" t="s">
        <v>862</v>
      </c>
      <c r="H555" s="110">
        <v>47.389000000000003</v>
      </c>
      <c r="L555" s="107"/>
      <c r="M555" s="111"/>
      <c r="N555" s="112"/>
      <c r="O555" s="112"/>
      <c r="P555" s="112"/>
      <c r="Q555" s="112"/>
      <c r="R555" s="112"/>
      <c r="S555" s="112"/>
      <c r="T555" s="113"/>
      <c r="AT555" s="108" t="s">
        <v>204</v>
      </c>
      <c r="AU555" s="108" t="s">
        <v>87</v>
      </c>
      <c r="AV555" s="106" t="s">
        <v>87</v>
      </c>
      <c r="AW555" s="106" t="s">
        <v>3</v>
      </c>
      <c r="AX555" s="106" t="s">
        <v>85</v>
      </c>
      <c r="AY555" s="108" t="s">
        <v>126</v>
      </c>
    </row>
    <row r="556" spans="1:65" s="11" customFormat="1" ht="24.2" customHeight="1">
      <c r="A556" s="246"/>
      <c r="B556" s="9"/>
      <c r="C556" s="81" t="s">
        <v>863</v>
      </c>
      <c r="D556" s="81" t="s">
        <v>129</v>
      </c>
      <c r="E556" s="82" t="s">
        <v>864</v>
      </c>
      <c r="F556" s="83" t="s">
        <v>865</v>
      </c>
      <c r="G556" s="84" t="s">
        <v>248</v>
      </c>
      <c r="H556" s="85">
        <v>92.16</v>
      </c>
      <c r="I556" s="1">
        <v>0</v>
      </c>
      <c r="J556" s="86">
        <f>ROUND(I556*H556,2)</f>
        <v>0</v>
      </c>
      <c r="K556" s="87"/>
      <c r="L556" s="9"/>
      <c r="M556" s="88" t="s">
        <v>1</v>
      </c>
      <c r="N556" s="89" t="s">
        <v>42</v>
      </c>
      <c r="O556" s="90">
        <v>5.8000000000000003E-2</v>
      </c>
      <c r="P556" s="90">
        <f>O556*H556</f>
        <v>5.3452799999999998</v>
      </c>
      <c r="Q556" s="90">
        <v>2.0000000000000001E-4</v>
      </c>
      <c r="R556" s="90">
        <f>Q556*H556</f>
        <v>1.8432E-2</v>
      </c>
      <c r="S556" s="90">
        <v>0</v>
      </c>
      <c r="T556" s="91">
        <f>S556*H556</f>
        <v>0</v>
      </c>
      <c r="U556" s="246"/>
      <c r="V556" s="246"/>
      <c r="W556" s="246"/>
      <c r="X556" s="246"/>
      <c r="Y556" s="246"/>
      <c r="Z556" s="246"/>
      <c r="AA556" s="246"/>
      <c r="AB556" s="246"/>
      <c r="AC556" s="246"/>
      <c r="AD556" s="246"/>
      <c r="AE556" s="246"/>
      <c r="AR556" s="92" t="s">
        <v>272</v>
      </c>
      <c r="AT556" s="92" t="s">
        <v>129</v>
      </c>
      <c r="AU556" s="92" t="s">
        <v>87</v>
      </c>
      <c r="AY556" s="3" t="s">
        <v>126</v>
      </c>
      <c r="BE556" s="93">
        <f>IF(N556="základní",J556,0)</f>
        <v>0</v>
      </c>
      <c r="BF556" s="93">
        <f>IF(N556="snížená",J556,0)</f>
        <v>0</v>
      </c>
      <c r="BG556" s="93">
        <f>IF(N556="zákl. přenesená",J556,0)</f>
        <v>0</v>
      </c>
      <c r="BH556" s="93">
        <f>IF(N556="sníž. přenesená",J556,0)</f>
        <v>0</v>
      </c>
      <c r="BI556" s="93">
        <f>IF(N556="nulová",J556,0)</f>
        <v>0</v>
      </c>
      <c r="BJ556" s="3" t="s">
        <v>85</v>
      </c>
      <c r="BK556" s="93">
        <f>ROUND(I556*H556,2)</f>
        <v>0</v>
      </c>
      <c r="BL556" s="3" t="s">
        <v>272</v>
      </c>
      <c r="BM556" s="92" t="s">
        <v>866</v>
      </c>
    </row>
    <row r="557" spans="1:65" s="126" customFormat="1">
      <c r="B557" s="127"/>
      <c r="D557" s="94" t="s">
        <v>204</v>
      </c>
      <c r="E557" s="128" t="s">
        <v>1</v>
      </c>
      <c r="F557" s="129" t="s">
        <v>849</v>
      </c>
      <c r="H557" s="128" t="s">
        <v>1</v>
      </c>
      <c r="L557" s="127"/>
      <c r="M557" s="130"/>
      <c r="N557" s="131"/>
      <c r="O557" s="131"/>
      <c r="P557" s="131"/>
      <c r="Q557" s="131"/>
      <c r="R557" s="131"/>
      <c r="S557" s="131"/>
      <c r="T557" s="132"/>
      <c r="AT557" s="128" t="s">
        <v>204</v>
      </c>
      <c r="AU557" s="128" t="s">
        <v>87</v>
      </c>
      <c r="AV557" s="126" t="s">
        <v>85</v>
      </c>
      <c r="AW557" s="126" t="s">
        <v>34</v>
      </c>
      <c r="AX557" s="126" t="s">
        <v>77</v>
      </c>
      <c r="AY557" s="128" t="s">
        <v>126</v>
      </c>
    </row>
    <row r="558" spans="1:65" s="106" customFormat="1">
      <c r="B558" s="107"/>
      <c r="D558" s="94" t="s">
        <v>204</v>
      </c>
      <c r="E558" s="108" t="s">
        <v>1</v>
      </c>
      <c r="F558" s="109" t="s">
        <v>844</v>
      </c>
      <c r="H558" s="110">
        <v>46.08</v>
      </c>
      <c r="L558" s="107"/>
      <c r="M558" s="111"/>
      <c r="N558" s="112"/>
      <c r="O558" s="112"/>
      <c r="P558" s="112"/>
      <c r="Q558" s="112"/>
      <c r="R558" s="112"/>
      <c r="S558" s="112"/>
      <c r="T558" s="113"/>
      <c r="AT558" s="108" t="s">
        <v>204</v>
      </c>
      <c r="AU558" s="108" t="s">
        <v>87</v>
      </c>
      <c r="AV558" s="106" t="s">
        <v>87</v>
      </c>
      <c r="AW558" s="106" t="s">
        <v>34</v>
      </c>
      <c r="AX558" s="106" t="s">
        <v>77</v>
      </c>
      <c r="AY558" s="108" t="s">
        <v>126</v>
      </c>
    </row>
    <row r="559" spans="1:65" s="126" customFormat="1">
      <c r="B559" s="127"/>
      <c r="D559" s="94" t="s">
        <v>204</v>
      </c>
      <c r="E559" s="128" t="s">
        <v>1</v>
      </c>
      <c r="F559" s="129" t="s">
        <v>850</v>
      </c>
      <c r="H559" s="128" t="s">
        <v>1</v>
      </c>
      <c r="L559" s="127"/>
      <c r="M559" s="130"/>
      <c r="N559" s="131"/>
      <c r="O559" s="131"/>
      <c r="P559" s="131"/>
      <c r="Q559" s="131"/>
      <c r="R559" s="131"/>
      <c r="S559" s="131"/>
      <c r="T559" s="132"/>
      <c r="AT559" s="128" t="s">
        <v>204</v>
      </c>
      <c r="AU559" s="128" t="s">
        <v>87</v>
      </c>
      <c r="AV559" s="126" t="s">
        <v>85</v>
      </c>
      <c r="AW559" s="126" t="s">
        <v>34</v>
      </c>
      <c r="AX559" s="126" t="s">
        <v>77</v>
      </c>
      <c r="AY559" s="128" t="s">
        <v>126</v>
      </c>
    </row>
    <row r="560" spans="1:65" s="106" customFormat="1">
      <c r="B560" s="107"/>
      <c r="D560" s="94" t="s">
        <v>204</v>
      </c>
      <c r="E560" s="108" t="s">
        <v>1</v>
      </c>
      <c r="F560" s="109" t="s">
        <v>844</v>
      </c>
      <c r="H560" s="110">
        <v>46.08</v>
      </c>
      <c r="L560" s="107"/>
      <c r="M560" s="111"/>
      <c r="N560" s="112"/>
      <c r="O560" s="112"/>
      <c r="P560" s="112"/>
      <c r="Q560" s="112"/>
      <c r="R560" s="112"/>
      <c r="S560" s="112"/>
      <c r="T560" s="113"/>
      <c r="AT560" s="108" t="s">
        <v>204</v>
      </c>
      <c r="AU560" s="108" t="s">
        <v>87</v>
      </c>
      <c r="AV560" s="106" t="s">
        <v>87</v>
      </c>
      <c r="AW560" s="106" t="s">
        <v>34</v>
      </c>
      <c r="AX560" s="106" t="s">
        <v>77</v>
      </c>
      <c r="AY560" s="108" t="s">
        <v>126</v>
      </c>
    </row>
    <row r="561" spans="1:65" s="114" customFormat="1">
      <c r="B561" s="115"/>
      <c r="D561" s="94" t="s">
        <v>204</v>
      </c>
      <c r="E561" s="116" t="s">
        <v>1</v>
      </c>
      <c r="F561" s="117" t="s">
        <v>206</v>
      </c>
      <c r="H561" s="118">
        <v>92.16</v>
      </c>
      <c r="L561" s="115"/>
      <c r="M561" s="119"/>
      <c r="N561" s="120"/>
      <c r="O561" s="120"/>
      <c r="P561" s="120"/>
      <c r="Q561" s="120"/>
      <c r="R561" s="120"/>
      <c r="S561" s="120"/>
      <c r="T561" s="121"/>
      <c r="AT561" s="116" t="s">
        <v>204</v>
      </c>
      <c r="AU561" s="116" t="s">
        <v>87</v>
      </c>
      <c r="AV561" s="114" t="s">
        <v>144</v>
      </c>
      <c r="AW561" s="114" t="s">
        <v>34</v>
      </c>
      <c r="AX561" s="114" t="s">
        <v>85</v>
      </c>
      <c r="AY561" s="116" t="s">
        <v>126</v>
      </c>
    </row>
    <row r="562" spans="1:65" s="11" customFormat="1" ht="37.9" customHeight="1">
      <c r="A562" s="246"/>
      <c r="B562" s="9"/>
      <c r="C562" s="81" t="s">
        <v>867</v>
      </c>
      <c r="D562" s="81" t="s">
        <v>129</v>
      </c>
      <c r="E562" s="82" t="s">
        <v>868</v>
      </c>
      <c r="F562" s="83" t="s">
        <v>869</v>
      </c>
      <c r="G562" s="84" t="s">
        <v>248</v>
      </c>
      <c r="H562" s="85">
        <v>46.08</v>
      </c>
      <c r="I562" s="1">
        <v>0</v>
      </c>
      <c r="J562" s="86">
        <f>ROUND(I562*H562,2)</f>
        <v>0</v>
      </c>
      <c r="K562" s="87"/>
      <c r="L562" s="9"/>
      <c r="M562" s="88" t="s">
        <v>1</v>
      </c>
      <c r="N562" s="89" t="s">
        <v>42</v>
      </c>
      <c r="O562" s="90">
        <v>0.35</v>
      </c>
      <c r="P562" s="90">
        <f>O562*H562</f>
        <v>16.128</v>
      </c>
      <c r="Q562" s="90">
        <v>1.4999999999999999E-2</v>
      </c>
      <c r="R562" s="90">
        <f>Q562*H562</f>
        <v>0.69119999999999993</v>
      </c>
      <c r="S562" s="90">
        <v>0</v>
      </c>
      <c r="T562" s="91">
        <f>S562*H562</f>
        <v>0</v>
      </c>
      <c r="U562" s="246"/>
      <c r="V562" s="246"/>
      <c r="W562" s="246"/>
      <c r="X562" s="246"/>
      <c r="Y562" s="246"/>
      <c r="Z562" s="246"/>
      <c r="AA562" s="246"/>
      <c r="AB562" s="246"/>
      <c r="AC562" s="246"/>
      <c r="AD562" s="246"/>
      <c r="AE562" s="246"/>
      <c r="AR562" s="92" t="s">
        <v>272</v>
      </c>
      <c r="AT562" s="92" t="s">
        <v>129</v>
      </c>
      <c r="AU562" s="92" t="s">
        <v>87</v>
      </c>
      <c r="AY562" s="3" t="s">
        <v>126</v>
      </c>
      <c r="BE562" s="93">
        <f>IF(N562="základní",J562,0)</f>
        <v>0</v>
      </c>
      <c r="BF562" s="93">
        <f>IF(N562="snížená",J562,0)</f>
        <v>0</v>
      </c>
      <c r="BG562" s="93">
        <f>IF(N562="zákl. přenesená",J562,0)</f>
        <v>0</v>
      </c>
      <c r="BH562" s="93">
        <f>IF(N562="sníž. přenesená",J562,0)</f>
        <v>0</v>
      </c>
      <c r="BI562" s="93">
        <f>IF(N562="nulová",J562,0)</f>
        <v>0</v>
      </c>
      <c r="BJ562" s="3" t="s">
        <v>85</v>
      </c>
      <c r="BK562" s="93">
        <f>ROUND(I562*H562,2)</f>
        <v>0</v>
      </c>
      <c r="BL562" s="3" t="s">
        <v>272</v>
      </c>
      <c r="BM562" s="92" t="s">
        <v>870</v>
      </c>
    </row>
    <row r="563" spans="1:65" s="106" customFormat="1">
      <c r="B563" s="107"/>
      <c r="D563" s="94" t="s">
        <v>204</v>
      </c>
      <c r="E563" s="108" t="s">
        <v>1</v>
      </c>
      <c r="F563" s="109" t="s">
        <v>844</v>
      </c>
      <c r="H563" s="110">
        <v>46.08</v>
      </c>
      <c r="L563" s="107"/>
      <c r="M563" s="111"/>
      <c r="N563" s="112"/>
      <c r="O563" s="112"/>
      <c r="P563" s="112"/>
      <c r="Q563" s="112"/>
      <c r="R563" s="112"/>
      <c r="S563" s="112"/>
      <c r="T563" s="113"/>
      <c r="AT563" s="108" t="s">
        <v>204</v>
      </c>
      <c r="AU563" s="108" t="s">
        <v>87</v>
      </c>
      <c r="AV563" s="106" t="s">
        <v>87</v>
      </c>
      <c r="AW563" s="106" t="s">
        <v>34</v>
      </c>
      <c r="AX563" s="106" t="s">
        <v>77</v>
      </c>
      <c r="AY563" s="108" t="s">
        <v>126</v>
      </c>
    </row>
    <row r="564" spans="1:65" s="114" customFormat="1">
      <c r="B564" s="115"/>
      <c r="D564" s="94" t="s">
        <v>204</v>
      </c>
      <c r="E564" s="116" t="s">
        <v>1</v>
      </c>
      <c r="F564" s="117" t="s">
        <v>206</v>
      </c>
      <c r="H564" s="118">
        <v>46.08</v>
      </c>
      <c r="L564" s="115"/>
      <c r="M564" s="119"/>
      <c r="N564" s="120"/>
      <c r="O564" s="120"/>
      <c r="P564" s="120"/>
      <c r="Q564" s="120"/>
      <c r="R564" s="120"/>
      <c r="S564" s="120"/>
      <c r="T564" s="121"/>
      <c r="AT564" s="116" t="s">
        <v>204</v>
      </c>
      <c r="AU564" s="116" t="s">
        <v>87</v>
      </c>
      <c r="AV564" s="114" t="s">
        <v>144</v>
      </c>
      <c r="AW564" s="114" t="s">
        <v>34</v>
      </c>
      <c r="AX564" s="114" t="s">
        <v>85</v>
      </c>
      <c r="AY564" s="116" t="s">
        <v>126</v>
      </c>
    </row>
    <row r="565" spans="1:65" s="11" customFormat="1" ht="16.5" customHeight="1">
      <c r="A565" s="246"/>
      <c r="B565" s="9"/>
      <c r="C565" s="81" t="s">
        <v>871</v>
      </c>
      <c r="D565" s="81" t="s">
        <v>129</v>
      </c>
      <c r="E565" s="82" t="s">
        <v>872</v>
      </c>
      <c r="F565" s="83" t="s">
        <v>873</v>
      </c>
      <c r="G565" s="84" t="s">
        <v>407</v>
      </c>
      <c r="H565" s="85">
        <v>9.5</v>
      </c>
      <c r="I565" s="1">
        <v>0</v>
      </c>
      <c r="J565" s="86">
        <f>ROUND(I565*H565,2)</f>
        <v>0</v>
      </c>
      <c r="K565" s="87"/>
      <c r="L565" s="9"/>
      <c r="M565" s="88" t="s">
        <v>1</v>
      </c>
      <c r="N565" s="89" t="s">
        <v>42</v>
      </c>
      <c r="O565" s="90">
        <v>0.26400000000000001</v>
      </c>
      <c r="P565" s="90">
        <f>O565*H565</f>
        <v>2.508</v>
      </c>
      <c r="Q565" s="90">
        <v>0</v>
      </c>
      <c r="R565" s="90">
        <f>Q565*H565</f>
        <v>0</v>
      </c>
      <c r="S565" s="90">
        <v>0</v>
      </c>
      <c r="T565" s="91">
        <f>S565*H565</f>
        <v>0</v>
      </c>
      <c r="U565" s="246"/>
      <c r="V565" s="246"/>
      <c r="W565" s="246"/>
      <c r="X565" s="246"/>
      <c r="Y565" s="246"/>
      <c r="Z565" s="246"/>
      <c r="AA565" s="246"/>
      <c r="AB565" s="246"/>
      <c r="AC565" s="246"/>
      <c r="AD565" s="246"/>
      <c r="AE565" s="246"/>
      <c r="AR565" s="92" t="s">
        <v>272</v>
      </c>
      <c r="AT565" s="92" t="s">
        <v>129</v>
      </c>
      <c r="AU565" s="92" t="s">
        <v>87</v>
      </c>
      <c r="AY565" s="3" t="s">
        <v>126</v>
      </c>
      <c r="BE565" s="93">
        <f>IF(N565="základní",J565,0)</f>
        <v>0</v>
      </c>
      <c r="BF565" s="93">
        <f>IF(N565="snížená",J565,0)</f>
        <v>0</v>
      </c>
      <c r="BG565" s="93">
        <f>IF(N565="zákl. přenesená",J565,0)</f>
        <v>0</v>
      </c>
      <c r="BH565" s="93">
        <f>IF(N565="sníž. přenesená",J565,0)</f>
        <v>0</v>
      </c>
      <c r="BI565" s="93">
        <f>IF(N565="nulová",J565,0)</f>
        <v>0</v>
      </c>
      <c r="BJ565" s="3" t="s">
        <v>85</v>
      </c>
      <c r="BK565" s="93">
        <f>ROUND(I565*H565,2)</f>
        <v>0</v>
      </c>
      <c r="BL565" s="3" t="s">
        <v>272</v>
      </c>
      <c r="BM565" s="92" t="s">
        <v>874</v>
      </c>
    </row>
    <row r="566" spans="1:65" s="126" customFormat="1">
      <c r="B566" s="127"/>
      <c r="D566" s="94" t="s">
        <v>204</v>
      </c>
      <c r="E566" s="128" t="s">
        <v>1</v>
      </c>
      <c r="F566" s="129" t="s">
        <v>875</v>
      </c>
      <c r="H566" s="128" t="s">
        <v>1</v>
      </c>
      <c r="L566" s="127"/>
      <c r="M566" s="130"/>
      <c r="N566" s="131"/>
      <c r="O566" s="131"/>
      <c r="P566" s="131"/>
      <c r="Q566" s="131"/>
      <c r="R566" s="131"/>
      <c r="S566" s="131"/>
      <c r="T566" s="132"/>
      <c r="AT566" s="128" t="s">
        <v>204</v>
      </c>
      <c r="AU566" s="128" t="s">
        <v>87</v>
      </c>
      <c r="AV566" s="126" t="s">
        <v>85</v>
      </c>
      <c r="AW566" s="126" t="s">
        <v>34</v>
      </c>
      <c r="AX566" s="126" t="s">
        <v>77</v>
      </c>
      <c r="AY566" s="128" t="s">
        <v>126</v>
      </c>
    </row>
    <row r="567" spans="1:65" s="106" customFormat="1">
      <c r="B567" s="107"/>
      <c r="D567" s="94" t="s">
        <v>204</v>
      </c>
      <c r="E567" s="108" t="s">
        <v>1</v>
      </c>
      <c r="F567" s="109" t="s">
        <v>876</v>
      </c>
      <c r="H567" s="110">
        <v>9.5</v>
      </c>
      <c r="L567" s="107"/>
      <c r="M567" s="111"/>
      <c r="N567" s="112"/>
      <c r="O567" s="112"/>
      <c r="P567" s="112"/>
      <c r="Q567" s="112"/>
      <c r="R567" s="112"/>
      <c r="S567" s="112"/>
      <c r="T567" s="113"/>
      <c r="AT567" s="108" t="s">
        <v>204</v>
      </c>
      <c r="AU567" s="108" t="s">
        <v>87</v>
      </c>
      <c r="AV567" s="106" t="s">
        <v>87</v>
      </c>
      <c r="AW567" s="106" t="s">
        <v>34</v>
      </c>
      <c r="AX567" s="106" t="s">
        <v>77</v>
      </c>
      <c r="AY567" s="108" t="s">
        <v>126</v>
      </c>
    </row>
    <row r="568" spans="1:65" s="114" customFormat="1">
      <c r="B568" s="115"/>
      <c r="D568" s="94" t="s">
        <v>204</v>
      </c>
      <c r="E568" s="116" t="s">
        <v>1</v>
      </c>
      <c r="F568" s="117" t="s">
        <v>206</v>
      </c>
      <c r="H568" s="118">
        <v>9.5</v>
      </c>
      <c r="L568" s="115"/>
      <c r="M568" s="119"/>
      <c r="N568" s="120"/>
      <c r="O568" s="120"/>
      <c r="P568" s="120"/>
      <c r="Q568" s="120"/>
      <c r="R568" s="120"/>
      <c r="S568" s="120"/>
      <c r="T568" s="121"/>
      <c r="AT568" s="116" t="s">
        <v>204</v>
      </c>
      <c r="AU568" s="116" t="s">
        <v>87</v>
      </c>
      <c r="AV568" s="114" t="s">
        <v>144</v>
      </c>
      <c r="AW568" s="114" t="s">
        <v>34</v>
      </c>
      <c r="AX568" s="114" t="s">
        <v>85</v>
      </c>
      <c r="AY568" s="116" t="s">
        <v>126</v>
      </c>
    </row>
    <row r="569" spans="1:65" s="11" customFormat="1" ht="16.5" customHeight="1">
      <c r="A569" s="246"/>
      <c r="B569" s="9"/>
      <c r="C569" s="133" t="s">
        <v>877</v>
      </c>
      <c r="D569" s="133" t="s">
        <v>438</v>
      </c>
      <c r="E569" s="134" t="s">
        <v>878</v>
      </c>
      <c r="F569" s="135" t="s">
        <v>879</v>
      </c>
      <c r="G569" s="136" t="s">
        <v>407</v>
      </c>
      <c r="H569" s="137">
        <v>9.69</v>
      </c>
      <c r="I569" s="182">
        <v>0</v>
      </c>
      <c r="J569" s="138">
        <f>ROUND(I569*H569,2)</f>
        <v>0</v>
      </c>
      <c r="K569" s="139"/>
      <c r="L569" s="140"/>
      <c r="M569" s="141" t="s">
        <v>1</v>
      </c>
      <c r="N569" s="142" t="s">
        <v>42</v>
      </c>
      <c r="O569" s="90">
        <v>0</v>
      </c>
      <c r="P569" s="90">
        <f>O569*H569</f>
        <v>0</v>
      </c>
      <c r="Q569" s="90">
        <v>1.6000000000000001E-4</v>
      </c>
      <c r="R569" s="90">
        <f>Q569*H569</f>
        <v>1.5504E-3</v>
      </c>
      <c r="S569" s="90">
        <v>0</v>
      </c>
      <c r="T569" s="91">
        <f>S569*H569</f>
        <v>0</v>
      </c>
      <c r="U569" s="246"/>
      <c r="V569" s="246"/>
      <c r="W569" s="246"/>
      <c r="X569" s="246"/>
      <c r="Y569" s="246"/>
      <c r="Z569" s="246"/>
      <c r="AA569" s="246"/>
      <c r="AB569" s="246"/>
      <c r="AC569" s="246"/>
      <c r="AD569" s="246"/>
      <c r="AE569" s="246"/>
      <c r="AR569" s="92" t="s">
        <v>351</v>
      </c>
      <c r="AT569" s="92" t="s">
        <v>438</v>
      </c>
      <c r="AU569" s="92" t="s">
        <v>87</v>
      </c>
      <c r="AY569" s="3" t="s">
        <v>126</v>
      </c>
      <c r="BE569" s="93">
        <f>IF(N569="základní",J569,0)</f>
        <v>0</v>
      </c>
      <c r="BF569" s="93">
        <f>IF(N569="snížená",J569,0)</f>
        <v>0</v>
      </c>
      <c r="BG569" s="93">
        <f>IF(N569="zákl. přenesená",J569,0)</f>
        <v>0</v>
      </c>
      <c r="BH569" s="93">
        <f>IF(N569="sníž. přenesená",J569,0)</f>
        <v>0</v>
      </c>
      <c r="BI569" s="93">
        <f>IF(N569="nulová",J569,0)</f>
        <v>0</v>
      </c>
      <c r="BJ569" s="3" t="s">
        <v>85</v>
      </c>
      <c r="BK569" s="93">
        <f>ROUND(I569*H569,2)</f>
        <v>0</v>
      </c>
      <c r="BL569" s="3" t="s">
        <v>272</v>
      </c>
      <c r="BM569" s="92" t="s">
        <v>880</v>
      </c>
    </row>
    <row r="570" spans="1:65" s="106" customFormat="1">
      <c r="B570" s="107"/>
      <c r="D570" s="94" t="s">
        <v>204</v>
      </c>
      <c r="F570" s="109" t="s">
        <v>881</v>
      </c>
      <c r="H570" s="110">
        <v>9.69</v>
      </c>
      <c r="L570" s="107"/>
      <c r="M570" s="111"/>
      <c r="N570" s="112"/>
      <c r="O570" s="112"/>
      <c r="P570" s="112"/>
      <c r="Q570" s="112"/>
      <c r="R570" s="112"/>
      <c r="S570" s="112"/>
      <c r="T570" s="113"/>
      <c r="AT570" s="108" t="s">
        <v>204</v>
      </c>
      <c r="AU570" s="108" t="s">
        <v>87</v>
      </c>
      <c r="AV570" s="106" t="s">
        <v>87</v>
      </c>
      <c r="AW570" s="106" t="s">
        <v>3</v>
      </c>
      <c r="AX570" s="106" t="s">
        <v>85</v>
      </c>
      <c r="AY570" s="108" t="s">
        <v>126</v>
      </c>
    </row>
    <row r="571" spans="1:65" s="11" customFormat="1" ht="24.2" customHeight="1">
      <c r="A571" s="246"/>
      <c r="B571" s="9"/>
      <c r="C571" s="81" t="s">
        <v>882</v>
      </c>
      <c r="D571" s="81" t="s">
        <v>129</v>
      </c>
      <c r="E571" s="82" t="s">
        <v>883</v>
      </c>
      <c r="F571" s="83" t="s">
        <v>884</v>
      </c>
      <c r="G571" s="84" t="s">
        <v>248</v>
      </c>
      <c r="H571" s="85">
        <v>46.08</v>
      </c>
      <c r="I571" s="1">
        <v>0</v>
      </c>
      <c r="J571" s="86">
        <f>ROUND(I571*H571,2)</f>
        <v>0</v>
      </c>
      <c r="K571" s="87"/>
      <c r="L571" s="9"/>
      <c r="M571" s="88" t="s">
        <v>1</v>
      </c>
      <c r="N571" s="89" t="s">
        <v>42</v>
      </c>
      <c r="O571" s="90">
        <v>1.05</v>
      </c>
      <c r="P571" s="90">
        <f>O571*H571</f>
        <v>48.384</v>
      </c>
      <c r="Q571" s="90">
        <v>4.0680000000000001E-2</v>
      </c>
      <c r="R571" s="90">
        <f>Q571*H571</f>
        <v>1.8745343999999999</v>
      </c>
      <c r="S571" s="90">
        <v>0</v>
      </c>
      <c r="T571" s="91">
        <f>S571*H571</f>
        <v>0</v>
      </c>
      <c r="U571" s="246"/>
      <c r="V571" s="246"/>
      <c r="W571" s="246"/>
      <c r="X571" s="246"/>
      <c r="Y571" s="246"/>
      <c r="Z571" s="246"/>
      <c r="AA571" s="246"/>
      <c r="AB571" s="246"/>
      <c r="AC571" s="246"/>
      <c r="AD571" s="246"/>
      <c r="AE571" s="246"/>
      <c r="AR571" s="92" t="s">
        <v>144</v>
      </c>
      <c r="AT571" s="92" t="s">
        <v>129</v>
      </c>
      <c r="AU571" s="92" t="s">
        <v>87</v>
      </c>
      <c r="AY571" s="3" t="s">
        <v>126</v>
      </c>
      <c r="BE571" s="93">
        <f>IF(N571="základní",J571,0)</f>
        <v>0</v>
      </c>
      <c r="BF571" s="93">
        <f>IF(N571="snížená",J571,0)</f>
        <v>0</v>
      </c>
      <c r="BG571" s="93">
        <f>IF(N571="zákl. přenesená",J571,0)</f>
        <v>0</v>
      </c>
      <c r="BH571" s="93">
        <f>IF(N571="sníž. přenesená",J571,0)</f>
        <v>0</v>
      </c>
      <c r="BI571" s="93">
        <f>IF(N571="nulová",J571,0)</f>
        <v>0</v>
      </c>
      <c r="BJ571" s="3" t="s">
        <v>85</v>
      </c>
      <c r="BK571" s="93">
        <f>ROUND(I571*H571,2)</f>
        <v>0</v>
      </c>
      <c r="BL571" s="3" t="s">
        <v>144</v>
      </c>
      <c r="BM571" s="92" t="s">
        <v>885</v>
      </c>
    </row>
    <row r="572" spans="1:65" s="106" customFormat="1">
      <c r="B572" s="107"/>
      <c r="D572" s="94" t="s">
        <v>204</v>
      </c>
      <c r="E572" s="108" t="s">
        <v>1</v>
      </c>
      <c r="F572" s="109" t="s">
        <v>844</v>
      </c>
      <c r="H572" s="110">
        <v>46.08</v>
      </c>
      <c r="L572" s="107"/>
      <c r="M572" s="111"/>
      <c r="N572" s="112"/>
      <c r="O572" s="112"/>
      <c r="P572" s="112"/>
      <c r="Q572" s="112"/>
      <c r="R572" s="112"/>
      <c r="S572" s="112"/>
      <c r="T572" s="113"/>
      <c r="AT572" s="108" t="s">
        <v>204</v>
      </c>
      <c r="AU572" s="108" t="s">
        <v>87</v>
      </c>
      <c r="AV572" s="106" t="s">
        <v>87</v>
      </c>
      <c r="AW572" s="106" t="s">
        <v>34</v>
      </c>
      <c r="AX572" s="106" t="s">
        <v>77</v>
      </c>
      <c r="AY572" s="108" t="s">
        <v>126</v>
      </c>
    </row>
    <row r="573" spans="1:65" s="114" customFormat="1">
      <c r="B573" s="115"/>
      <c r="D573" s="94" t="s">
        <v>204</v>
      </c>
      <c r="E573" s="116" t="s">
        <v>1</v>
      </c>
      <c r="F573" s="117" t="s">
        <v>206</v>
      </c>
      <c r="H573" s="118">
        <v>46.08</v>
      </c>
      <c r="L573" s="115"/>
      <c r="M573" s="119"/>
      <c r="N573" s="120"/>
      <c r="O573" s="120"/>
      <c r="P573" s="120"/>
      <c r="Q573" s="120"/>
      <c r="R573" s="120"/>
      <c r="S573" s="120"/>
      <c r="T573" s="121"/>
      <c r="AT573" s="116" t="s">
        <v>204</v>
      </c>
      <c r="AU573" s="116" t="s">
        <v>87</v>
      </c>
      <c r="AV573" s="114" t="s">
        <v>144</v>
      </c>
      <c r="AW573" s="114" t="s">
        <v>34</v>
      </c>
      <c r="AX573" s="114" t="s">
        <v>85</v>
      </c>
      <c r="AY573" s="116" t="s">
        <v>126</v>
      </c>
    </row>
    <row r="574" spans="1:65" s="11" customFormat="1" ht="24.2" customHeight="1">
      <c r="A574" s="246"/>
      <c r="B574" s="9"/>
      <c r="C574" s="133" t="s">
        <v>886</v>
      </c>
      <c r="D574" s="133" t="s">
        <v>438</v>
      </c>
      <c r="E574" s="134" t="s">
        <v>887</v>
      </c>
      <c r="F574" s="135" t="s">
        <v>888</v>
      </c>
      <c r="G574" s="136" t="s">
        <v>248</v>
      </c>
      <c r="H574" s="137">
        <v>50.688000000000002</v>
      </c>
      <c r="I574" s="182">
        <v>0</v>
      </c>
      <c r="J574" s="138">
        <f>ROUND(I574*H574,2)</f>
        <v>0</v>
      </c>
      <c r="K574" s="139"/>
      <c r="L574" s="140"/>
      <c r="M574" s="141" t="s">
        <v>1</v>
      </c>
      <c r="N574" s="142" t="s">
        <v>42</v>
      </c>
      <c r="O574" s="90">
        <v>0</v>
      </c>
      <c r="P574" s="90">
        <f>O574*H574</f>
        <v>0</v>
      </c>
      <c r="Q574" s="90">
        <v>4.0680000000000001E-2</v>
      </c>
      <c r="R574" s="90">
        <f>Q574*H574</f>
        <v>2.06198784</v>
      </c>
      <c r="S574" s="90">
        <v>0</v>
      </c>
      <c r="T574" s="91">
        <f>S574*H574</f>
        <v>0</v>
      </c>
      <c r="U574" s="246"/>
      <c r="V574" s="246"/>
      <c r="W574" s="246"/>
      <c r="X574" s="246"/>
      <c r="Y574" s="246"/>
      <c r="Z574" s="246"/>
      <c r="AA574" s="246"/>
      <c r="AB574" s="246"/>
      <c r="AC574" s="246"/>
      <c r="AD574" s="246"/>
      <c r="AE574" s="246"/>
      <c r="AR574" s="92" t="s">
        <v>164</v>
      </c>
      <c r="AT574" s="92" t="s">
        <v>438</v>
      </c>
      <c r="AU574" s="92" t="s">
        <v>87</v>
      </c>
      <c r="AY574" s="3" t="s">
        <v>126</v>
      </c>
      <c r="BE574" s="93">
        <f>IF(N574="základní",J574,0)</f>
        <v>0</v>
      </c>
      <c r="BF574" s="93">
        <f>IF(N574="snížená",J574,0)</f>
        <v>0</v>
      </c>
      <c r="BG574" s="93">
        <f>IF(N574="zákl. přenesená",J574,0)</f>
        <v>0</v>
      </c>
      <c r="BH574" s="93">
        <f>IF(N574="sníž. přenesená",J574,0)</f>
        <v>0</v>
      </c>
      <c r="BI574" s="93">
        <f>IF(N574="nulová",J574,0)</f>
        <v>0</v>
      </c>
      <c r="BJ574" s="3" t="s">
        <v>85</v>
      </c>
      <c r="BK574" s="93">
        <f>ROUND(I574*H574,2)</f>
        <v>0</v>
      </c>
      <c r="BL574" s="3" t="s">
        <v>144</v>
      </c>
      <c r="BM574" s="92" t="s">
        <v>889</v>
      </c>
    </row>
    <row r="575" spans="1:65" s="11" customFormat="1" ht="117">
      <c r="A575" s="246"/>
      <c r="B575" s="9"/>
      <c r="C575" s="246"/>
      <c r="D575" s="94" t="s">
        <v>138</v>
      </c>
      <c r="E575" s="246"/>
      <c r="F575" s="105" t="s">
        <v>890</v>
      </c>
      <c r="G575" s="246"/>
      <c r="H575" s="246"/>
      <c r="I575" s="246"/>
      <c r="J575" s="246"/>
      <c r="K575" s="246"/>
      <c r="L575" s="9"/>
      <c r="M575" s="96"/>
      <c r="N575" s="97"/>
      <c r="O575" s="98"/>
      <c r="P575" s="98"/>
      <c r="Q575" s="98"/>
      <c r="R575" s="98"/>
      <c r="S575" s="98"/>
      <c r="T575" s="99"/>
      <c r="U575" s="246"/>
      <c r="V575" s="246"/>
      <c r="W575" s="246"/>
      <c r="X575" s="246"/>
      <c r="Y575" s="246"/>
      <c r="Z575" s="246"/>
      <c r="AA575" s="246"/>
      <c r="AB575" s="246"/>
      <c r="AC575" s="246"/>
      <c r="AD575" s="246"/>
      <c r="AE575" s="246"/>
      <c r="AT575" s="3" t="s">
        <v>138</v>
      </c>
      <c r="AU575" s="3" t="s">
        <v>87</v>
      </c>
    </row>
    <row r="576" spans="1:65" s="106" customFormat="1">
      <c r="B576" s="107"/>
      <c r="D576" s="94" t="s">
        <v>204</v>
      </c>
      <c r="E576" s="108" t="s">
        <v>1</v>
      </c>
      <c r="F576" s="109" t="s">
        <v>844</v>
      </c>
      <c r="H576" s="110">
        <v>46.08</v>
      </c>
      <c r="L576" s="107"/>
      <c r="M576" s="111"/>
      <c r="N576" s="112"/>
      <c r="O576" s="112"/>
      <c r="P576" s="112"/>
      <c r="Q576" s="112"/>
      <c r="R576" s="112"/>
      <c r="S576" s="112"/>
      <c r="T576" s="113"/>
      <c r="AT576" s="108" t="s">
        <v>204</v>
      </c>
      <c r="AU576" s="108" t="s">
        <v>87</v>
      </c>
      <c r="AV576" s="106" t="s">
        <v>87</v>
      </c>
      <c r="AW576" s="106" t="s">
        <v>34</v>
      </c>
      <c r="AX576" s="106" t="s">
        <v>77</v>
      </c>
      <c r="AY576" s="108" t="s">
        <v>126</v>
      </c>
    </row>
    <row r="577" spans="1:65" s="114" customFormat="1">
      <c r="B577" s="115"/>
      <c r="D577" s="94" t="s">
        <v>204</v>
      </c>
      <c r="E577" s="116" t="s">
        <v>1</v>
      </c>
      <c r="F577" s="117" t="s">
        <v>206</v>
      </c>
      <c r="H577" s="118">
        <v>46.08</v>
      </c>
      <c r="L577" s="115"/>
      <c r="M577" s="119"/>
      <c r="N577" s="120"/>
      <c r="O577" s="120"/>
      <c r="P577" s="120"/>
      <c r="Q577" s="120"/>
      <c r="R577" s="120"/>
      <c r="S577" s="120"/>
      <c r="T577" s="121"/>
      <c r="AT577" s="116" t="s">
        <v>204</v>
      </c>
      <c r="AU577" s="116" t="s">
        <v>87</v>
      </c>
      <c r="AV577" s="114" t="s">
        <v>144</v>
      </c>
      <c r="AW577" s="114" t="s">
        <v>34</v>
      </c>
      <c r="AX577" s="114" t="s">
        <v>85</v>
      </c>
      <c r="AY577" s="116" t="s">
        <v>126</v>
      </c>
    </row>
    <row r="578" spans="1:65" s="106" customFormat="1">
      <c r="B578" s="107"/>
      <c r="D578" s="94" t="s">
        <v>204</v>
      </c>
      <c r="F578" s="109" t="s">
        <v>891</v>
      </c>
      <c r="H578" s="110">
        <v>50.688000000000002</v>
      </c>
      <c r="L578" s="107"/>
      <c r="M578" s="111"/>
      <c r="N578" s="112"/>
      <c r="O578" s="112"/>
      <c r="P578" s="112"/>
      <c r="Q578" s="112"/>
      <c r="R578" s="112"/>
      <c r="S578" s="112"/>
      <c r="T578" s="113"/>
      <c r="AT578" s="108" t="s">
        <v>204</v>
      </c>
      <c r="AU578" s="108" t="s">
        <v>87</v>
      </c>
      <c r="AV578" s="106" t="s">
        <v>87</v>
      </c>
      <c r="AW578" s="106" t="s">
        <v>3</v>
      </c>
      <c r="AX578" s="106" t="s">
        <v>85</v>
      </c>
      <c r="AY578" s="108" t="s">
        <v>126</v>
      </c>
    </row>
    <row r="579" spans="1:65" s="11" customFormat="1" ht="33" customHeight="1">
      <c r="A579" s="246"/>
      <c r="B579" s="9"/>
      <c r="C579" s="81" t="s">
        <v>892</v>
      </c>
      <c r="D579" s="81" t="s">
        <v>129</v>
      </c>
      <c r="E579" s="82" t="s">
        <v>893</v>
      </c>
      <c r="F579" s="83" t="s">
        <v>894</v>
      </c>
      <c r="G579" s="84" t="s">
        <v>407</v>
      </c>
      <c r="H579" s="85">
        <v>46.46</v>
      </c>
      <c r="I579" s="1">
        <v>0</v>
      </c>
      <c r="J579" s="86">
        <f>ROUND(I579*H579,2)</f>
        <v>0</v>
      </c>
      <c r="K579" s="87"/>
      <c r="L579" s="9"/>
      <c r="M579" s="88" t="s">
        <v>1</v>
      </c>
      <c r="N579" s="89" t="s">
        <v>42</v>
      </c>
      <c r="O579" s="90">
        <v>1.05</v>
      </c>
      <c r="P579" s="90">
        <f>O579*H579</f>
        <v>48.783000000000001</v>
      </c>
      <c r="Q579" s="90">
        <v>4.0680000000000001E-2</v>
      </c>
      <c r="R579" s="90">
        <f>Q579*H579</f>
        <v>1.8899928000000001</v>
      </c>
      <c r="S579" s="90">
        <v>0</v>
      </c>
      <c r="T579" s="91">
        <f>S579*H579</f>
        <v>0</v>
      </c>
      <c r="U579" s="246"/>
      <c r="V579" s="246"/>
      <c r="W579" s="246"/>
      <c r="X579" s="246"/>
      <c r="Y579" s="246"/>
      <c r="Z579" s="246"/>
      <c r="AA579" s="246"/>
      <c r="AB579" s="246"/>
      <c r="AC579" s="246"/>
      <c r="AD579" s="246"/>
      <c r="AE579" s="246"/>
      <c r="AR579" s="92" t="s">
        <v>144</v>
      </c>
      <c r="AT579" s="92" t="s">
        <v>129</v>
      </c>
      <c r="AU579" s="92" t="s">
        <v>87</v>
      </c>
      <c r="AY579" s="3" t="s">
        <v>126</v>
      </c>
      <c r="BE579" s="93">
        <f>IF(N579="základní",J579,0)</f>
        <v>0</v>
      </c>
      <c r="BF579" s="93">
        <f>IF(N579="snížená",J579,0)</f>
        <v>0</v>
      </c>
      <c r="BG579" s="93">
        <f>IF(N579="zákl. přenesená",J579,0)</f>
        <v>0</v>
      </c>
      <c r="BH579" s="93">
        <f>IF(N579="sníž. přenesená",J579,0)</f>
        <v>0</v>
      </c>
      <c r="BI579" s="93">
        <f>IF(N579="nulová",J579,0)</f>
        <v>0</v>
      </c>
      <c r="BJ579" s="3" t="s">
        <v>85</v>
      </c>
      <c r="BK579" s="93">
        <f>ROUND(I579*H579,2)</f>
        <v>0</v>
      </c>
      <c r="BL579" s="3" t="s">
        <v>144</v>
      </c>
      <c r="BM579" s="92" t="s">
        <v>895</v>
      </c>
    </row>
    <row r="580" spans="1:65" s="11" customFormat="1" ht="39">
      <c r="A580" s="246"/>
      <c r="B580" s="9"/>
      <c r="C580" s="246"/>
      <c r="D580" s="94" t="s">
        <v>138</v>
      </c>
      <c r="E580" s="246"/>
      <c r="F580" s="105" t="s">
        <v>896</v>
      </c>
      <c r="G580" s="246"/>
      <c r="H580" s="246"/>
      <c r="I580" s="246"/>
      <c r="J580" s="246"/>
      <c r="K580" s="246"/>
      <c r="L580" s="9"/>
      <c r="M580" s="96"/>
      <c r="N580" s="97"/>
      <c r="O580" s="98"/>
      <c r="P580" s="98"/>
      <c r="Q580" s="98"/>
      <c r="R580" s="98"/>
      <c r="S580" s="98"/>
      <c r="T580" s="99"/>
      <c r="U580" s="246"/>
      <c r="V580" s="246"/>
      <c r="W580" s="246"/>
      <c r="X580" s="246"/>
      <c r="Y580" s="246"/>
      <c r="Z580" s="246"/>
      <c r="AA580" s="246"/>
      <c r="AB580" s="246"/>
      <c r="AC580" s="246"/>
      <c r="AD580" s="246"/>
      <c r="AE580" s="246"/>
      <c r="AT580" s="3" t="s">
        <v>138</v>
      </c>
      <c r="AU580" s="3" t="s">
        <v>87</v>
      </c>
    </row>
    <row r="581" spans="1:65" s="106" customFormat="1">
      <c r="B581" s="107"/>
      <c r="D581" s="94" t="s">
        <v>204</v>
      </c>
      <c r="E581" s="108" t="s">
        <v>1</v>
      </c>
      <c r="F581" s="109" t="s">
        <v>857</v>
      </c>
      <c r="H581" s="110">
        <v>46.46</v>
      </c>
      <c r="L581" s="107"/>
      <c r="M581" s="111"/>
      <c r="N581" s="112"/>
      <c r="O581" s="112"/>
      <c r="P581" s="112"/>
      <c r="Q581" s="112"/>
      <c r="R581" s="112"/>
      <c r="S581" s="112"/>
      <c r="T581" s="113"/>
      <c r="AT581" s="108" t="s">
        <v>204</v>
      </c>
      <c r="AU581" s="108" t="s">
        <v>87</v>
      </c>
      <c r="AV581" s="106" t="s">
        <v>87</v>
      </c>
      <c r="AW581" s="106" t="s">
        <v>34</v>
      </c>
      <c r="AX581" s="106" t="s">
        <v>77</v>
      </c>
      <c r="AY581" s="108" t="s">
        <v>126</v>
      </c>
    </row>
    <row r="582" spans="1:65" s="114" customFormat="1">
      <c r="B582" s="115"/>
      <c r="D582" s="94" t="s">
        <v>204</v>
      </c>
      <c r="E582" s="116" t="s">
        <v>1</v>
      </c>
      <c r="F582" s="117" t="s">
        <v>206</v>
      </c>
      <c r="H582" s="118">
        <v>46.46</v>
      </c>
      <c r="L582" s="115"/>
      <c r="M582" s="119"/>
      <c r="N582" s="120"/>
      <c r="O582" s="120"/>
      <c r="P582" s="120"/>
      <c r="Q582" s="120"/>
      <c r="R582" s="120"/>
      <c r="S582" s="120"/>
      <c r="T582" s="121"/>
      <c r="AT582" s="116" t="s">
        <v>204</v>
      </c>
      <c r="AU582" s="116" t="s">
        <v>87</v>
      </c>
      <c r="AV582" s="114" t="s">
        <v>144</v>
      </c>
      <c r="AW582" s="114" t="s">
        <v>34</v>
      </c>
      <c r="AX582" s="114" t="s">
        <v>85</v>
      </c>
      <c r="AY582" s="116" t="s">
        <v>126</v>
      </c>
    </row>
    <row r="583" spans="1:65" s="11" customFormat="1" ht="16.5" customHeight="1">
      <c r="A583" s="246"/>
      <c r="B583" s="9"/>
      <c r="C583" s="81" t="s">
        <v>897</v>
      </c>
      <c r="D583" s="81" t="s">
        <v>129</v>
      </c>
      <c r="E583" s="82" t="s">
        <v>898</v>
      </c>
      <c r="F583" s="83" t="s">
        <v>899</v>
      </c>
      <c r="G583" s="84" t="s">
        <v>248</v>
      </c>
      <c r="H583" s="85">
        <v>203.3</v>
      </c>
      <c r="I583" s="1">
        <v>0</v>
      </c>
      <c r="J583" s="86">
        <f>ROUND(I583*H583,2)</f>
        <v>0</v>
      </c>
      <c r="K583" s="87"/>
      <c r="L583" s="9"/>
      <c r="M583" s="88" t="s">
        <v>1</v>
      </c>
      <c r="N583" s="89" t="s">
        <v>42</v>
      </c>
      <c r="O583" s="90">
        <v>0</v>
      </c>
      <c r="P583" s="90">
        <f>O583*H583</f>
        <v>0</v>
      </c>
      <c r="Q583" s="90">
        <v>0</v>
      </c>
      <c r="R583" s="90">
        <f>Q583*H583</f>
        <v>0</v>
      </c>
      <c r="S583" s="90">
        <v>0</v>
      </c>
      <c r="T583" s="91">
        <f>S583*H583</f>
        <v>0</v>
      </c>
      <c r="U583" s="246"/>
      <c r="V583" s="246"/>
      <c r="W583" s="246"/>
      <c r="X583" s="246"/>
      <c r="Y583" s="246"/>
      <c r="Z583" s="246"/>
      <c r="AA583" s="246"/>
      <c r="AB583" s="246"/>
      <c r="AC583" s="246"/>
      <c r="AD583" s="246"/>
      <c r="AE583" s="246"/>
      <c r="AR583" s="92" t="s">
        <v>144</v>
      </c>
      <c r="AT583" s="92" t="s">
        <v>129</v>
      </c>
      <c r="AU583" s="92" t="s">
        <v>87</v>
      </c>
      <c r="AY583" s="3" t="s">
        <v>126</v>
      </c>
      <c r="BE583" s="93">
        <f>IF(N583="základní",J583,0)</f>
        <v>0</v>
      </c>
      <c r="BF583" s="93">
        <f>IF(N583="snížená",J583,0)</f>
        <v>0</v>
      </c>
      <c r="BG583" s="93">
        <f>IF(N583="zákl. přenesená",J583,0)</f>
        <v>0</v>
      </c>
      <c r="BH583" s="93">
        <f>IF(N583="sníž. přenesená",J583,0)</f>
        <v>0</v>
      </c>
      <c r="BI583" s="93">
        <f>IF(N583="nulová",J583,0)</f>
        <v>0</v>
      </c>
      <c r="BJ583" s="3" t="s">
        <v>85</v>
      </c>
      <c r="BK583" s="93">
        <f>ROUND(I583*H583,2)</f>
        <v>0</v>
      </c>
      <c r="BL583" s="3" t="s">
        <v>144</v>
      </c>
      <c r="BM583" s="92" t="s">
        <v>900</v>
      </c>
    </row>
    <row r="584" spans="1:65" s="11" customFormat="1" ht="97.5">
      <c r="A584" s="246"/>
      <c r="B584" s="9"/>
      <c r="C584" s="246"/>
      <c r="D584" s="94" t="s">
        <v>138</v>
      </c>
      <c r="E584" s="246"/>
      <c r="F584" s="105" t="s">
        <v>901</v>
      </c>
      <c r="G584" s="246"/>
      <c r="H584" s="246"/>
      <c r="I584" s="246"/>
      <c r="J584" s="246"/>
      <c r="K584" s="246"/>
      <c r="L584" s="9"/>
      <c r="M584" s="96"/>
      <c r="N584" s="97"/>
      <c r="O584" s="98"/>
      <c r="P584" s="98"/>
      <c r="Q584" s="98"/>
      <c r="R584" s="98"/>
      <c r="S584" s="98"/>
      <c r="T584" s="99"/>
      <c r="U584" s="246"/>
      <c r="V584" s="246"/>
      <c r="W584" s="246"/>
      <c r="X584" s="246"/>
      <c r="Y584" s="246"/>
      <c r="Z584" s="246"/>
      <c r="AA584" s="246"/>
      <c r="AB584" s="246"/>
      <c r="AC584" s="246"/>
      <c r="AD584" s="246"/>
      <c r="AE584" s="246"/>
      <c r="AT584" s="3" t="s">
        <v>138</v>
      </c>
      <c r="AU584" s="3" t="s">
        <v>87</v>
      </c>
    </row>
    <row r="585" spans="1:65" s="106" customFormat="1">
      <c r="B585" s="107"/>
      <c r="D585" s="94" t="s">
        <v>204</v>
      </c>
      <c r="E585" s="108" t="s">
        <v>1</v>
      </c>
      <c r="F585" s="109" t="s">
        <v>902</v>
      </c>
      <c r="H585" s="110">
        <v>203.3</v>
      </c>
      <c r="L585" s="107"/>
      <c r="M585" s="111"/>
      <c r="N585" s="112"/>
      <c r="O585" s="112"/>
      <c r="P585" s="112"/>
      <c r="Q585" s="112"/>
      <c r="R585" s="112"/>
      <c r="S585" s="112"/>
      <c r="T585" s="113"/>
      <c r="AT585" s="108" t="s">
        <v>204</v>
      </c>
      <c r="AU585" s="108" t="s">
        <v>87</v>
      </c>
      <c r="AV585" s="106" t="s">
        <v>87</v>
      </c>
      <c r="AW585" s="106" t="s">
        <v>34</v>
      </c>
      <c r="AX585" s="106" t="s">
        <v>77</v>
      </c>
      <c r="AY585" s="108" t="s">
        <v>126</v>
      </c>
    </row>
    <row r="586" spans="1:65" s="114" customFormat="1">
      <c r="B586" s="115"/>
      <c r="D586" s="94" t="s">
        <v>204</v>
      </c>
      <c r="E586" s="116" t="s">
        <v>1</v>
      </c>
      <c r="F586" s="117" t="s">
        <v>206</v>
      </c>
      <c r="H586" s="118">
        <v>203.3</v>
      </c>
      <c r="L586" s="115"/>
      <c r="M586" s="119"/>
      <c r="N586" s="120"/>
      <c r="O586" s="120"/>
      <c r="P586" s="120"/>
      <c r="Q586" s="120"/>
      <c r="R586" s="120"/>
      <c r="S586" s="120"/>
      <c r="T586" s="121"/>
      <c r="AT586" s="116" t="s">
        <v>204</v>
      </c>
      <c r="AU586" s="116" t="s">
        <v>87</v>
      </c>
      <c r="AV586" s="114" t="s">
        <v>144</v>
      </c>
      <c r="AW586" s="114" t="s">
        <v>34</v>
      </c>
      <c r="AX586" s="114" t="s">
        <v>85</v>
      </c>
      <c r="AY586" s="116" t="s">
        <v>126</v>
      </c>
    </row>
    <row r="587" spans="1:65" s="11" customFormat="1" ht="24.2" customHeight="1">
      <c r="A587" s="246"/>
      <c r="B587" s="9"/>
      <c r="C587" s="133" t="s">
        <v>903</v>
      </c>
      <c r="D587" s="133" t="s">
        <v>438</v>
      </c>
      <c r="E587" s="134" t="s">
        <v>904</v>
      </c>
      <c r="F587" s="135" t="s">
        <v>905</v>
      </c>
      <c r="G587" s="136" t="s">
        <v>248</v>
      </c>
      <c r="H587" s="137">
        <v>223.63</v>
      </c>
      <c r="I587" s="182">
        <v>0</v>
      </c>
      <c r="J587" s="138">
        <f>ROUND(I587*H587,2)</f>
        <v>0</v>
      </c>
      <c r="K587" s="139"/>
      <c r="L587" s="140"/>
      <c r="M587" s="141" t="s">
        <v>1</v>
      </c>
      <c r="N587" s="142" t="s">
        <v>42</v>
      </c>
      <c r="O587" s="90">
        <v>0</v>
      </c>
      <c r="P587" s="90">
        <f>O587*H587</f>
        <v>0</v>
      </c>
      <c r="Q587" s="90">
        <v>0</v>
      </c>
      <c r="R587" s="90">
        <f>Q587*H587</f>
        <v>0</v>
      </c>
      <c r="S587" s="90">
        <v>0</v>
      </c>
      <c r="T587" s="91">
        <f>S587*H587</f>
        <v>0</v>
      </c>
      <c r="U587" s="246"/>
      <c r="V587" s="246"/>
      <c r="W587" s="246"/>
      <c r="X587" s="246"/>
      <c r="Y587" s="246"/>
      <c r="Z587" s="246"/>
      <c r="AA587" s="246"/>
      <c r="AB587" s="246"/>
      <c r="AC587" s="246"/>
      <c r="AD587" s="246"/>
      <c r="AE587" s="246"/>
      <c r="AR587" s="92" t="s">
        <v>164</v>
      </c>
      <c r="AT587" s="92" t="s">
        <v>438</v>
      </c>
      <c r="AU587" s="92" t="s">
        <v>87</v>
      </c>
      <c r="AY587" s="3" t="s">
        <v>126</v>
      </c>
      <c r="BE587" s="93">
        <f>IF(N587="základní",J587,0)</f>
        <v>0</v>
      </c>
      <c r="BF587" s="93">
        <f>IF(N587="snížená",J587,0)</f>
        <v>0</v>
      </c>
      <c r="BG587" s="93">
        <f>IF(N587="zákl. přenesená",J587,0)</f>
        <v>0</v>
      </c>
      <c r="BH587" s="93">
        <f>IF(N587="sníž. přenesená",J587,0)</f>
        <v>0</v>
      </c>
      <c r="BI587" s="93">
        <f>IF(N587="nulová",J587,0)</f>
        <v>0</v>
      </c>
      <c r="BJ587" s="3" t="s">
        <v>85</v>
      </c>
      <c r="BK587" s="93">
        <f>ROUND(I587*H587,2)</f>
        <v>0</v>
      </c>
      <c r="BL587" s="3" t="s">
        <v>144</v>
      </c>
      <c r="BM587" s="92" t="s">
        <v>906</v>
      </c>
    </row>
    <row r="588" spans="1:65" s="11" customFormat="1" ht="97.5">
      <c r="A588" s="246"/>
      <c r="B588" s="9"/>
      <c r="C588" s="246"/>
      <c r="D588" s="94" t="s">
        <v>138</v>
      </c>
      <c r="E588" s="246"/>
      <c r="F588" s="105" t="s">
        <v>901</v>
      </c>
      <c r="G588" s="246"/>
      <c r="H588" s="246"/>
      <c r="I588" s="246"/>
      <c r="J588" s="246"/>
      <c r="K588" s="246"/>
      <c r="L588" s="9"/>
      <c r="M588" s="96"/>
      <c r="N588" s="97"/>
      <c r="O588" s="98"/>
      <c r="P588" s="98"/>
      <c r="Q588" s="98"/>
      <c r="R588" s="98"/>
      <c r="S588" s="98"/>
      <c r="T588" s="99"/>
      <c r="U588" s="246"/>
      <c r="V588" s="246"/>
      <c r="W588" s="246"/>
      <c r="X588" s="246"/>
      <c r="Y588" s="246"/>
      <c r="Z588" s="246"/>
      <c r="AA588" s="246"/>
      <c r="AB588" s="246"/>
      <c r="AC588" s="246"/>
      <c r="AD588" s="246"/>
      <c r="AE588" s="246"/>
      <c r="AT588" s="3" t="s">
        <v>138</v>
      </c>
      <c r="AU588" s="3" t="s">
        <v>87</v>
      </c>
    </row>
    <row r="589" spans="1:65" s="106" customFormat="1">
      <c r="B589" s="107"/>
      <c r="D589" s="94" t="s">
        <v>204</v>
      </c>
      <c r="E589" s="108" t="s">
        <v>1</v>
      </c>
      <c r="F589" s="109" t="s">
        <v>902</v>
      </c>
      <c r="H589" s="110">
        <v>203.3</v>
      </c>
      <c r="L589" s="107"/>
      <c r="M589" s="111"/>
      <c r="N589" s="112"/>
      <c r="O589" s="112"/>
      <c r="P589" s="112"/>
      <c r="Q589" s="112"/>
      <c r="R589" s="112"/>
      <c r="S589" s="112"/>
      <c r="T589" s="113"/>
      <c r="AT589" s="108" t="s">
        <v>204</v>
      </c>
      <c r="AU589" s="108" t="s">
        <v>87</v>
      </c>
      <c r="AV589" s="106" t="s">
        <v>87</v>
      </c>
      <c r="AW589" s="106" t="s">
        <v>34</v>
      </c>
      <c r="AX589" s="106" t="s">
        <v>77</v>
      </c>
      <c r="AY589" s="108" t="s">
        <v>126</v>
      </c>
    </row>
    <row r="590" spans="1:65" s="114" customFormat="1">
      <c r="B590" s="115"/>
      <c r="D590" s="94" t="s">
        <v>204</v>
      </c>
      <c r="E590" s="116" t="s">
        <v>1</v>
      </c>
      <c r="F590" s="117" t="s">
        <v>206</v>
      </c>
      <c r="H590" s="118">
        <v>203.3</v>
      </c>
      <c r="L590" s="115"/>
      <c r="M590" s="119"/>
      <c r="N590" s="120"/>
      <c r="O590" s="120"/>
      <c r="P590" s="120"/>
      <c r="Q590" s="120"/>
      <c r="R590" s="120"/>
      <c r="S590" s="120"/>
      <c r="T590" s="121"/>
      <c r="AT590" s="116" t="s">
        <v>204</v>
      </c>
      <c r="AU590" s="116" t="s">
        <v>87</v>
      </c>
      <c r="AV590" s="114" t="s">
        <v>144</v>
      </c>
      <c r="AW590" s="114" t="s">
        <v>34</v>
      </c>
      <c r="AX590" s="114" t="s">
        <v>85</v>
      </c>
      <c r="AY590" s="116" t="s">
        <v>126</v>
      </c>
    </row>
    <row r="591" spans="1:65" s="106" customFormat="1">
      <c r="B591" s="107"/>
      <c r="D591" s="94" t="s">
        <v>204</v>
      </c>
      <c r="F591" s="109" t="s">
        <v>907</v>
      </c>
      <c r="H591" s="110">
        <v>223.63</v>
      </c>
      <c r="L591" s="107"/>
      <c r="M591" s="111"/>
      <c r="N591" s="112"/>
      <c r="O591" s="112"/>
      <c r="P591" s="112"/>
      <c r="Q591" s="112"/>
      <c r="R591" s="112"/>
      <c r="S591" s="112"/>
      <c r="T591" s="113"/>
      <c r="AT591" s="108" t="s">
        <v>204</v>
      </c>
      <c r="AU591" s="108" t="s">
        <v>87</v>
      </c>
      <c r="AV591" s="106" t="s">
        <v>87</v>
      </c>
      <c r="AW591" s="106" t="s">
        <v>3</v>
      </c>
      <c r="AX591" s="106" t="s">
        <v>85</v>
      </c>
      <c r="AY591" s="108" t="s">
        <v>126</v>
      </c>
    </row>
    <row r="592" spans="1:65" s="11" customFormat="1" ht="24.2" customHeight="1">
      <c r="A592" s="246"/>
      <c r="B592" s="9"/>
      <c r="C592" s="81" t="s">
        <v>908</v>
      </c>
      <c r="D592" s="81" t="s">
        <v>129</v>
      </c>
      <c r="E592" s="82" t="s">
        <v>909</v>
      </c>
      <c r="F592" s="83" t="s">
        <v>910</v>
      </c>
      <c r="G592" s="84" t="s">
        <v>248</v>
      </c>
      <c r="H592" s="85">
        <v>203.3</v>
      </c>
      <c r="I592" s="1">
        <v>0</v>
      </c>
      <c r="J592" s="86">
        <f>ROUND(I592*H592,2)</f>
        <v>0</v>
      </c>
      <c r="K592" s="87"/>
      <c r="L592" s="9"/>
      <c r="M592" s="88" t="s">
        <v>1</v>
      </c>
      <c r="N592" s="89" t="s">
        <v>42</v>
      </c>
      <c r="O592" s="90">
        <v>0</v>
      </c>
      <c r="P592" s="90">
        <f>O592*H592</f>
        <v>0</v>
      </c>
      <c r="Q592" s="90">
        <v>0</v>
      </c>
      <c r="R592" s="90">
        <f>Q592*H592</f>
        <v>0</v>
      </c>
      <c r="S592" s="90">
        <v>0</v>
      </c>
      <c r="T592" s="91">
        <f>S592*H592</f>
        <v>0</v>
      </c>
      <c r="U592" s="246"/>
      <c r="V592" s="246"/>
      <c r="W592" s="246"/>
      <c r="X592" s="246"/>
      <c r="Y592" s="246"/>
      <c r="Z592" s="246"/>
      <c r="AA592" s="246"/>
      <c r="AB592" s="246"/>
      <c r="AC592" s="246"/>
      <c r="AD592" s="246"/>
      <c r="AE592" s="246"/>
      <c r="AR592" s="92" t="s">
        <v>144</v>
      </c>
      <c r="AT592" s="92" t="s">
        <v>129</v>
      </c>
      <c r="AU592" s="92" t="s">
        <v>87</v>
      </c>
      <c r="AY592" s="3" t="s">
        <v>126</v>
      </c>
      <c r="BE592" s="93">
        <f>IF(N592="základní",J592,0)</f>
        <v>0</v>
      </c>
      <c r="BF592" s="93">
        <f>IF(N592="snížená",J592,0)</f>
        <v>0</v>
      </c>
      <c r="BG592" s="93">
        <f>IF(N592="zákl. přenesená",J592,0)</f>
        <v>0</v>
      </c>
      <c r="BH592" s="93">
        <f>IF(N592="sníž. přenesená",J592,0)</f>
        <v>0</v>
      </c>
      <c r="BI592" s="93">
        <f>IF(N592="nulová",J592,0)</f>
        <v>0</v>
      </c>
      <c r="BJ592" s="3" t="s">
        <v>85</v>
      </c>
      <c r="BK592" s="93">
        <f>ROUND(I592*H592,2)</f>
        <v>0</v>
      </c>
      <c r="BL592" s="3" t="s">
        <v>144</v>
      </c>
      <c r="BM592" s="92" t="s">
        <v>911</v>
      </c>
    </row>
    <row r="593" spans="1:65" s="11" customFormat="1" ht="19.5">
      <c r="A593" s="246"/>
      <c r="B593" s="9"/>
      <c r="C593" s="246"/>
      <c r="D593" s="94" t="s">
        <v>138</v>
      </c>
      <c r="E593" s="246"/>
      <c r="F593" s="105" t="s">
        <v>692</v>
      </c>
      <c r="G593" s="246"/>
      <c r="H593" s="246"/>
      <c r="I593" s="246"/>
      <c r="J593" s="246"/>
      <c r="K593" s="246"/>
      <c r="L593" s="9"/>
      <c r="M593" s="96"/>
      <c r="N593" s="97"/>
      <c r="O593" s="98"/>
      <c r="P593" s="98"/>
      <c r="Q593" s="98"/>
      <c r="R593" s="98"/>
      <c r="S593" s="98"/>
      <c r="T593" s="99"/>
      <c r="U593" s="246"/>
      <c r="V593" s="246"/>
      <c r="W593" s="246"/>
      <c r="X593" s="246"/>
      <c r="Y593" s="246"/>
      <c r="Z593" s="246"/>
      <c r="AA593" s="246"/>
      <c r="AB593" s="246"/>
      <c r="AC593" s="246"/>
      <c r="AD593" s="246"/>
      <c r="AE593" s="246"/>
      <c r="AT593" s="3" t="s">
        <v>138</v>
      </c>
      <c r="AU593" s="3" t="s">
        <v>87</v>
      </c>
    </row>
    <row r="594" spans="1:65" s="106" customFormat="1">
      <c r="B594" s="107"/>
      <c r="D594" s="94" t="s">
        <v>204</v>
      </c>
      <c r="E594" s="108" t="s">
        <v>1</v>
      </c>
      <c r="F594" s="109" t="s">
        <v>902</v>
      </c>
      <c r="H594" s="110">
        <v>203.3</v>
      </c>
      <c r="L594" s="107"/>
      <c r="M594" s="111"/>
      <c r="N594" s="112"/>
      <c r="O594" s="112"/>
      <c r="P594" s="112"/>
      <c r="Q594" s="112"/>
      <c r="R594" s="112"/>
      <c r="S594" s="112"/>
      <c r="T594" s="113"/>
      <c r="AT594" s="108" t="s">
        <v>204</v>
      </c>
      <c r="AU594" s="108" t="s">
        <v>87</v>
      </c>
      <c r="AV594" s="106" t="s">
        <v>87</v>
      </c>
      <c r="AW594" s="106" t="s">
        <v>34</v>
      </c>
      <c r="AX594" s="106" t="s">
        <v>77</v>
      </c>
      <c r="AY594" s="108" t="s">
        <v>126</v>
      </c>
    </row>
    <row r="595" spans="1:65" s="114" customFormat="1">
      <c r="B595" s="115"/>
      <c r="D595" s="94" t="s">
        <v>204</v>
      </c>
      <c r="E595" s="116" t="s">
        <v>1</v>
      </c>
      <c r="F595" s="117" t="s">
        <v>206</v>
      </c>
      <c r="H595" s="118">
        <v>203.3</v>
      </c>
      <c r="L595" s="115"/>
      <c r="M595" s="119"/>
      <c r="N595" s="120"/>
      <c r="O595" s="120"/>
      <c r="P595" s="120"/>
      <c r="Q595" s="120"/>
      <c r="R595" s="120"/>
      <c r="S595" s="120"/>
      <c r="T595" s="121"/>
      <c r="AT595" s="116" t="s">
        <v>204</v>
      </c>
      <c r="AU595" s="116" t="s">
        <v>87</v>
      </c>
      <c r="AV595" s="114" t="s">
        <v>144</v>
      </c>
      <c r="AW595" s="114" t="s">
        <v>34</v>
      </c>
      <c r="AX595" s="114" t="s">
        <v>85</v>
      </c>
      <c r="AY595" s="116" t="s">
        <v>126</v>
      </c>
    </row>
    <row r="596" spans="1:65" s="11" customFormat="1" ht="21.75" customHeight="1">
      <c r="A596" s="246"/>
      <c r="B596" s="9"/>
      <c r="C596" s="133" t="s">
        <v>912</v>
      </c>
      <c r="D596" s="133" t="s">
        <v>438</v>
      </c>
      <c r="E596" s="134" t="s">
        <v>913</v>
      </c>
      <c r="F596" s="135" t="s">
        <v>914</v>
      </c>
      <c r="G596" s="136" t="s">
        <v>248</v>
      </c>
      <c r="H596" s="137">
        <v>223.63</v>
      </c>
      <c r="I596" s="182">
        <v>0</v>
      </c>
      <c r="J596" s="138">
        <f>ROUND(I596*H596,2)</f>
        <v>0</v>
      </c>
      <c r="K596" s="139"/>
      <c r="L596" s="140"/>
      <c r="M596" s="141" t="s">
        <v>1</v>
      </c>
      <c r="N596" s="142" t="s">
        <v>42</v>
      </c>
      <c r="O596" s="90">
        <v>0</v>
      </c>
      <c r="P596" s="90">
        <f>O596*H596</f>
        <v>0</v>
      </c>
      <c r="Q596" s="90">
        <v>0</v>
      </c>
      <c r="R596" s="90">
        <f>Q596*H596</f>
        <v>0</v>
      </c>
      <c r="S596" s="90">
        <v>0</v>
      </c>
      <c r="T596" s="91">
        <f>S596*H596</f>
        <v>0</v>
      </c>
      <c r="U596" s="246"/>
      <c r="V596" s="246"/>
      <c r="W596" s="246"/>
      <c r="X596" s="246"/>
      <c r="Y596" s="246"/>
      <c r="Z596" s="246"/>
      <c r="AA596" s="246"/>
      <c r="AB596" s="246"/>
      <c r="AC596" s="246"/>
      <c r="AD596" s="246"/>
      <c r="AE596" s="246"/>
      <c r="AR596" s="92" t="s">
        <v>164</v>
      </c>
      <c r="AT596" s="92" t="s">
        <v>438</v>
      </c>
      <c r="AU596" s="92" t="s">
        <v>87</v>
      </c>
      <c r="AY596" s="3" t="s">
        <v>126</v>
      </c>
      <c r="BE596" s="93">
        <f>IF(N596="základní",J596,0)</f>
        <v>0</v>
      </c>
      <c r="BF596" s="93">
        <f>IF(N596="snížená",J596,0)</f>
        <v>0</v>
      </c>
      <c r="BG596" s="93">
        <f>IF(N596="zákl. přenesená",J596,0)</f>
        <v>0</v>
      </c>
      <c r="BH596" s="93">
        <f>IF(N596="sníž. přenesená",J596,0)</f>
        <v>0</v>
      </c>
      <c r="BI596" s="93">
        <f>IF(N596="nulová",J596,0)</f>
        <v>0</v>
      </c>
      <c r="BJ596" s="3" t="s">
        <v>85</v>
      </c>
      <c r="BK596" s="93">
        <f>ROUND(I596*H596,2)</f>
        <v>0</v>
      </c>
      <c r="BL596" s="3" t="s">
        <v>144</v>
      </c>
      <c r="BM596" s="92" t="s">
        <v>915</v>
      </c>
    </row>
    <row r="597" spans="1:65" s="11" customFormat="1" ht="19.5">
      <c r="A597" s="246"/>
      <c r="B597" s="9"/>
      <c r="C597" s="246"/>
      <c r="D597" s="94" t="s">
        <v>138</v>
      </c>
      <c r="E597" s="246"/>
      <c r="F597" s="105" t="s">
        <v>692</v>
      </c>
      <c r="G597" s="246"/>
      <c r="H597" s="246"/>
      <c r="I597" s="246"/>
      <c r="J597" s="246"/>
      <c r="K597" s="246"/>
      <c r="L597" s="9"/>
      <c r="M597" s="96"/>
      <c r="N597" s="97"/>
      <c r="O597" s="98"/>
      <c r="P597" s="98"/>
      <c r="Q597" s="98"/>
      <c r="R597" s="98"/>
      <c r="S597" s="98"/>
      <c r="T597" s="99"/>
      <c r="U597" s="246"/>
      <c r="V597" s="246"/>
      <c r="W597" s="246"/>
      <c r="X597" s="246"/>
      <c r="Y597" s="246"/>
      <c r="Z597" s="246"/>
      <c r="AA597" s="246"/>
      <c r="AB597" s="246"/>
      <c r="AC597" s="246"/>
      <c r="AD597" s="246"/>
      <c r="AE597" s="246"/>
      <c r="AT597" s="3" t="s">
        <v>138</v>
      </c>
      <c r="AU597" s="3" t="s">
        <v>87</v>
      </c>
    </row>
    <row r="598" spans="1:65" s="106" customFormat="1">
      <c r="B598" s="107"/>
      <c r="D598" s="94" t="s">
        <v>204</v>
      </c>
      <c r="E598" s="108" t="s">
        <v>1</v>
      </c>
      <c r="F598" s="109" t="s">
        <v>902</v>
      </c>
      <c r="H598" s="110">
        <v>203.3</v>
      </c>
      <c r="L598" s="107"/>
      <c r="M598" s="111"/>
      <c r="N598" s="112"/>
      <c r="O598" s="112"/>
      <c r="P598" s="112"/>
      <c r="Q598" s="112"/>
      <c r="R598" s="112"/>
      <c r="S598" s="112"/>
      <c r="T598" s="113"/>
      <c r="AT598" s="108" t="s">
        <v>204</v>
      </c>
      <c r="AU598" s="108" t="s">
        <v>87</v>
      </c>
      <c r="AV598" s="106" t="s">
        <v>87</v>
      </c>
      <c r="AW598" s="106" t="s">
        <v>34</v>
      </c>
      <c r="AX598" s="106" t="s">
        <v>77</v>
      </c>
      <c r="AY598" s="108" t="s">
        <v>126</v>
      </c>
    </row>
    <row r="599" spans="1:65" s="114" customFormat="1">
      <c r="B599" s="115"/>
      <c r="D599" s="94" t="s">
        <v>204</v>
      </c>
      <c r="E599" s="116" t="s">
        <v>1</v>
      </c>
      <c r="F599" s="117" t="s">
        <v>206</v>
      </c>
      <c r="H599" s="118">
        <v>203.3</v>
      </c>
      <c r="L599" s="115"/>
      <c r="M599" s="119"/>
      <c r="N599" s="120"/>
      <c r="O599" s="120"/>
      <c r="P599" s="120"/>
      <c r="Q599" s="120"/>
      <c r="R599" s="120"/>
      <c r="S599" s="120"/>
      <c r="T599" s="121"/>
      <c r="AT599" s="116" t="s">
        <v>204</v>
      </c>
      <c r="AU599" s="116" t="s">
        <v>87</v>
      </c>
      <c r="AV599" s="114" t="s">
        <v>144</v>
      </c>
      <c r="AW599" s="114" t="s">
        <v>34</v>
      </c>
      <c r="AX599" s="114" t="s">
        <v>85</v>
      </c>
      <c r="AY599" s="116" t="s">
        <v>126</v>
      </c>
    </row>
    <row r="600" spans="1:65" s="106" customFormat="1">
      <c r="B600" s="107"/>
      <c r="D600" s="94" t="s">
        <v>204</v>
      </c>
      <c r="F600" s="109" t="s">
        <v>907</v>
      </c>
      <c r="H600" s="110">
        <v>223.63</v>
      </c>
      <c r="L600" s="107"/>
      <c r="M600" s="111"/>
      <c r="N600" s="112"/>
      <c r="O600" s="112"/>
      <c r="P600" s="112"/>
      <c r="Q600" s="112"/>
      <c r="R600" s="112"/>
      <c r="S600" s="112"/>
      <c r="T600" s="113"/>
      <c r="AT600" s="108" t="s">
        <v>204</v>
      </c>
      <c r="AU600" s="108" t="s">
        <v>87</v>
      </c>
      <c r="AV600" s="106" t="s">
        <v>87</v>
      </c>
      <c r="AW600" s="106" t="s">
        <v>3</v>
      </c>
      <c r="AX600" s="106" t="s">
        <v>85</v>
      </c>
      <c r="AY600" s="108" t="s">
        <v>126</v>
      </c>
    </row>
    <row r="601" spans="1:65" s="11" customFormat="1" ht="24.2" customHeight="1">
      <c r="A601" s="246"/>
      <c r="B601" s="9"/>
      <c r="C601" s="81" t="s">
        <v>916</v>
      </c>
      <c r="D601" s="81" t="s">
        <v>129</v>
      </c>
      <c r="E601" s="82" t="s">
        <v>917</v>
      </c>
      <c r="F601" s="83" t="s">
        <v>1286</v>
      </c>
      <c r="G601" s="84" t="s">
        <v>248</v>
      </c>
      <c r="H601" s="85">
        <v>203.3</v>
      </c>
      <c r="I601" s="1">
        <v>0</v>
      </c>
      <c r="J601" s="86">
        <f>ROUND(I601*H601,2)</f>
        <v>0</v>
      </c>
      <c r="K601" s="87"/>
      <c r="L601" s="9"/>
      <c r="M601" s="88" t="s">
        <v>1</v>
      </c>
      <c r="N601" s="89" t="s">
        <v>42</v>
      </c>
      <c r="O601" s="90">
        <v>0</v>
      </c>
      <c r="P601" s="90">
        <f>O601*H601</f>
        <v>0</v>
      </c>
      <c r="Q601" s="90">
        <v>0</v>
      </c>
      <c r="R601" s="90">
        <f>Q601*H601</f>
        <v>0</v>
      </c>
      <c r="S601" s="90">
        <v>0</v>
      </c>
      <c r="T601" s="91">
        <f>S601*H601</f>
        <v>0</v>
      </c>
      <c r="U601" s="246"/>
      <c r="V601" s="246"/>
      <c r="W601" s="246"/>
      <c r="X601" s="246"/>
      <c r="Y601" s="246"/>
      <c r="Z601" s="246"/>
      <c r="AA601" s="246"/>
      <c r="AB601" s="246"/>
      <c r="AC601" s="246"/>
      <c r="AD601" s="246"/>
      <c r="AE601" s="246"/>
      <c r="AR601" s="92" t="s">
        <v>144</v>
      </c>
      <c r="AT601" s="92" t="s">
        <v>129</v>
      </c>
      <c r="AU601" s="92" t="s">
        <v>87</v>
      </c>
      <c r="AY601" s="3" t="s">
        <v>126</v>
      </c>
      <c r="BE601" s="93">
        <f>IF(N601="základní",J601,0)</f>
        <v>0</v>
      </c>
      <c r="BF601" s="93">
        <f>IF(N601="snížená",J601,0)</f>
        <v>0</v>
      </c>
      <c r="BG601" s="93">
        <f>IF(N601="zákl. přenesená",J601,0)</f>
        <v>0</v>
      </c>
      <c r="BH601" s="93">
        <f>IF(N601="sníž. přenesená",J601,0)</f>
        <v>0</v>
      </c>
      <c r="BI601" s="93">
        <f>IF(N601="nulová",J601,0)</f>
        <v>0</v>
      </c>
      <c r="BJ601" s="3" t="s">
        <v>85</v>
      </c>
      <c r="BK601" s="93">
        <f>ROUND(I601*H601,2)</f>
        <v>0</v>
      </c>
      <c r="BL601" s="3" t="s">
        <v>144</v>
      </c>
      <c r="BM601" s="92" t="s">
        <v>918</v>
      </c>
    </row>
    <row r="602" spans="1:65" s="11" customFormat="1" ht="19.5">
      <c r="A602" s="246"/>
      <c r="B602" s="9"/>
      <c r="C602" s="246"/>
      <c r="D602" s="94" t="s">
        <v>138</v>
      </c>
      <c r="E602" s="246"/>
      <c r="F602" s="105" t="s">
        <v>692</v>
      </c>
      <c r="G602" s="246"/>
      <c r="H602" s="246"/>
      <c r="I602" s="246"/>
      <c r="J602" s="246"/>
      <c r="K602" s="246"/>
      <c r="L602" s="9"/>
      <c r="M602" s="96"/>
      <c r="N602" s="97"/>
      <c r="O602" s="98"/>
      <c r="P602" s="98"/>
      <c r="Q602" s="98"/>
      <c r="R602" s="98"/>
      <c r="S602" s="98"/>
      <c r="T602" s="99"/>
      <c r="U602" s="246"/>
      <c r="V602" s="246"/>
      <c r="W602" s="246"/>
      <c r="X602" s="246"/>
      <c r="Y602" s="246"/>
      <c r="Z602" s="246"/>
      <c r="AA602" s="246"/>
      <c r="AB602" s="246"/>
      <c r="AC602" s="246"/>
      <c r="AD602" s="246"/>
      <c r="AE602" s="246"/>
      <c r="AT602" s="3" t="s">
        <v>138</v>
      </c>
      <c r="AU602" s="3" t="s">
        <v>87</v>
      </c>
    </row>
    <row r="603" spans="1:65" s="106" customFormat="1">
      <c r="B603" s="107"/>
      <c r="D603" s="94" t="s">
        <v>204</v>
      </c>
      <c r="E603" s="108" t="s">
        <v>1</v>
      </c>
      <c r="F603" s="109" t="s">
        <v>902</v>
      </c>
      <c r="H603" s="110">
        <v>203.3</v>
      </c>
      <c r="L603" s="107"/>
      <c r="M603" s="111"/>
      <c r="N603" s="112"/>
      <c r="O603" s="112"/>
      <c r="P603" s="112"/>
      <c r="Q603" s="112"/>
      <c r="R603" s="112"/>
      <c r="S603" s="112"/>
      <c r="T603" s="113"/>
      <c r="AT603" s="108" t="s">
        <v>204</v>
      </c>
      <c r="AU603" s="108" t="s">
        <v>87</v>
      </c>
      <c r="AV603" s="106" t="s">
        <v>87</v>
      </c>
      <c r="AW603" s="106" t="s">
        <v>34</v>
      </c>
      <c r="AX603" s="106" t="s">
        <v>77</v>
      </c>
      <c r="AY603" s="108" t="s">
        <v>126</v>
      </c>
    </row>
    <row r="604" spans="1:65" s="114" customFormat="1">
      <c r="B604" s="115"/>
      <c r="D604" s="94" t="s">
        <v>204</v>
      </c>
      <c r="E604" s="116" t="s">
        <v>1</v>
      </c>
      <c r="F604" s="117" t="s">
        <v>206</v>
      </c>
      <c r="H604" s="118">
        <v>203.3</v>
      </c>
      <c r="L604" s="115"/>
      <c r="M604" s="119"/>
      <c r="N604" s="120"/>
      <c r="O604" s="120"/>
      <c r="P604" s="120"/>
      <c r="Q604" s="120"/>
      <c r="R604" s="120"/>
      <c r="S604" s="120"/>
      <c r="T604" s="121"/>
      <c r="AT604" s="116" t="s">
        <v>204</v>
      </c>
      <c r="AU604" s="116" t="s">
        <v>87</v>
      </c>
      <c r="AV604" s="114" t="s">
        <v>144</v>
      </c>
      <c r="AW604" s="114" t="s">
        <v>34</v>
      </c>
      <c r="AX604" s="114" t="s">
        <v>85</v>
      </c>
      <c r="AY604" s="116" t="s">
        <v>126</v>
      </c>
    </row>
    <row r="605" spans="1:65" s="11" customFormat="1" ht="21.75" customHeight="1">
      <c r="A605" s="246"/>
      <c r="B605" s="9"/>
      <c r="C605" s="133" t="s">
        <v>919</v>
      </c>
      <c r="D605" s="133" t="s">
        <v>438</v>
      </c>
      <c r="E605" s="134" t="s">
        <v>920</v>
      </c>
      <c r="F605" s="135" t="s">
        <v>1287</v>
      </c>
      <c r="G605" s="136" t="s">
        <v>248</v>
      </c>
      <c r="H605" s="137">
        <v>223.63</v>
      </c>
      <c r="I605" s="182">
        <v>0</v>
      </c>
      <c r="J605" s="138">
        <f>ROUND(I605*H605,2)</f>
        <v>0</v>
      </c>
      <c r="K605" s="139"/>
      <c r="L605" s="140"/>
      <c r="M605" s="141" t="s">
        <v>1</v>
      </c>
      <c r="N605" s="142" t="s">
        <v>42</v>
      </c>
      <c r="O605" s="90">
        <v>0</v>
      </c>
      <c r="P605" s="90">
        <f>O605*H605</f>
        <v>0</v>
      </c>
      <c r="Q605" s="90">
        <v>0</v>
      </c>
      <c r="R605" s="90">
        <f>Q605*H605</f>
        <v>0</v>
      </c>
      <c r="S605" s="90">
        <v>0</v>
      </c>
      <c r="T605" s="91">
        <f>S605*H605</f>
        <v>0</v>
      </c>
      <c r="U605" s="246"/>
      <c r="V605" s="246"/>
      <c r="W605" s="246"/>
      <c r="X605" s="246"/>
      <c r="Y605" s="246"/>
      <c r="Z605" s="246"/>
      <c r="AA605" s="246"/>
      <c r="AB605" s="246"/>
      <c r="AC605" s="246"/>
      <c r="AD605" s="246"/>
      <c r="AE605" s="246"/>
      <c r="AR605" s="92" t="s">
        <v>164</v>
      </c>
      <c r="AT605" s="92" t="s">
        <v>438</v>
      </c>
      <c r="AU605" s="92" t="s">
        <v>87</v>
      </c>
      <c r="AY605" s="3" t="s">
        <v>126</v>
      </c>
      <c r="BE605" s="93">
        <f>IF(N605="základní",J605,0)</f>
        <v>0</v>
      </c>
      <c r="BF605" s="93">
        <f>IF(N605="snížená",J605,0)</f>
        <v>0</v>
      </c>
      <c r="BG605" s="93">
        <f>IF(N605="zákl. přenesená",J605,0)</f>
        <v>0</v>
      </c>
      <c r="BH605" s="93">
        <f>IF(N605="sníž. přenesená",J605,0)</f>
        <v>0</v>
      </c>
      <c r="BI605" s="93">
        <f>IF(N605="nulová",J605,0)</f>
        <v>0</v>
      </c>
      <c r="BJ605" s="3" t="s">
        <v>85</v>
      </c>
      <c r="BK605" s="93">
        <f>ROUND(I605*H605,2)</f>
        <v>0</v>
      </c>
      <c r="BL605" s="3" t="s">
        <v>144</v>
      </c>
      <c r="BM605" s="92" t="s">
        <v>921</v>
      </c>
    </row>
    <row r="606" spans="1:65" s="11" customFormat="1" ht="19.5">
      <c r="A606" s="246"/>
      <c r="B606" s="9"/>
      <c r="C606" s="246"/>
      <c r="D606" s="94" t="s">
        <v>138</v>
      </c>
      <c r="E606" s="246"/>
      <c r="F606" s="105" t="s">
        <v>692</v>
      </c>
      <c r="G606" s="246"/>
      <c r="H606" s="246"/>
      <c r="I606" s="246"/>
      <c r="J606" s="246"/>
      <c r="K606" s="246"/>
      <c r="L606" s="9"/>
      <c r="M606" s="96"/>
      <c r="N606" s="97"/>
      <c r="O606" s="98"/>
      <c r="P606" s="98"/>
      <c r="Q606" s="98"/>
      <c r="R606" s="98"/>
      <c r="S606" s="98"/>
      <c r="T606" s="99"/>
      <c r="U606" s="246"/>
      <c r="V606" s="246"/>
      <c r="W606" s="246"/>
      <c r="X606" s="246"/>
      <c r="Y606" s="246"/>
      <c r="Z606" s="246"/>
      <c r="AA606" s="246"/>
      <c r="AB606" s="246"/>
      <c r="AC606" s="246"/>
      <c r="AD606" s="246"/>
      <c r="AE606" s="246"/>
      <c r="AT606" s="3" t="s">
        <v>138</v>
      </c>
      <c r="AU606" s="3" t="s">
        <v>87</v>
      </c>
    </row>
    <row r="607" spans="1:65" s="106" customFormat="1">
      <c r="B607" s="107"/>
      <c r="D607" s="94" t="s">
        <v>204</v>
      </c>
      <c r="E607" s="108" t="s">
        <v>1</v>
      </c>
      <c r="F607" s="109" t="s">
        <v>902</v>
      </c>
      <c r="H607" s="110">
        <v>203.3</v>
      </c>
      <c r="L607" s="107"/>
      <c r="M607" s="111"/>
      <c r="N607" s="112"/>
      <c r="O607" s="112"/>
      <c r="P607" s="112"/>
      <c r="Q607" s="112"/>
      <c r="R607" s="112"/>
      <c r="S607" s="112"/>
      <c r="T607" s="113"/>
      <c r="AT607" s="108" t="s">
        <v>204</v>
      </c>
      <c r="AU607" s="108" t="s">
        <v>87</v>
      </c>
      <c r="AV607" s="106" t="s">
        <v>87</v>
      </c>
      <c r="AW607" s="106" t="s">
        <v>34</v>
      </c>
      <c r="AX607" s="106" t="s">
        <v>77</v>
      </c>
      <c r="AY607" s="108" t="s">
        <v>126</v>
      </c>
    </row>
    <row r="608" spans="1:65" s="114" customFormat="1">
      <c r="B608" s="115"/>
      <c r="D608" s="94" t="s">
        <v>204</v>
      </c>
      <c r="E608" s="116" t="s">
        <v>1</v>
      </c>
      <c r="F608" s="117" t="s">
        <v>206</v>
      </c>
      <c r="H608" s="118">
        <v>203.3</v>
      </c>
      <c r="L608" s="115"/>
      <c r="M608" s="119"/>
      <c r="N608" s="120"/>
      <c r="O608" s="120"/>
      <c r="P608" s="120"/>
      <c r="Q608" s="120"/>
      <c r="R608" s="120"/>
      <c r="S608" s="120"/>
      <c r="T608" s="121"/>
      <c r="AT608" s="116" t="s">
        <v>204</v>
      </c>
      <c r="AU608" s="116" t="s">
        <v>87</v>
      </c>
      <c r="AV608" s="114" t="s">
        <v>144</v>
      </c>
      <c r="AW608" s="114" t="s">
        <v>34</v>
      </c>
      <c r="AX608" s="114" t="s">
        <v>85</v>
      </c>
      <c r="AY608" s="116" t="s">
        <v>126</v>
      </c>
    </row>
    <row r="609" spans="1:65" s="106" customFormat="1">
      <c r="B609" s="107"/>
      <c r="D609" s="94" t="s">
        <v>204</v>
      </c>
      <c r="F609" s="109" t="s">
        <v>907</v>
      </c>
      <c r="H609" s="110">
        <v>223.63</v>
      </c>
      <c r="L609" s="107"/>
      <c r="M609" s="111"/>
      <c r="N609" s="112"/>
      <c r="O609" s="112"/>
      <c r="P609" s="112"/>
      <c r="Q609" s="112"/>
      <c r="R609" s="112"/>
      <c r="S609" s="112"/>
      <c r="T609" s="113"/>
      <c r="AT609" s="108" t="s">
        <v>204</v>
      </c>
      <c r="AU609" s="108" t="s">
        <v>87</v>
      </c>
      <c r="AV609" s="106" t="s">
        <v>87</v>
      </c>
      <c r="AW609" s="106" t="s">
        <v>3</v>
      </c>
      <c r="AX609" s="106" t="s">
        <v>85</v>
      </c>
      <c r="AY609" s="108" t="s">
        <v>126</v>
      </c>
    </row>
    <row r="610" spans="1:65" s="11" customFormat="1" ht="41.25" customHeight="1">
      <c r="A610" s="246"/>
      <c r="B610" s="9"/>
      <c r="C610" s="81" t="s">
        <v>922</v>
      </c>
      <c r="D610" s="81" t="s">
        <v>129</v>
      </c>
      <c r="E610" s="82" t="s">
        <v>923</v>
      </c>
      <c r="F610" s="83" t="s">
        <v>1288</v>
      </c>
      <c r="G610" s="84" t="s">
        <v>407</v>
      </c>
      <c r="H610" s="85">
        <v>69.599999999999994</v>
      </c>
      <c r="I610" s="1">
        <v>0</v>
      </c>
      <c r="J610" s="86">
        <f>ROUND(I610*H610,2)</f>
        <v>0</v>
      </c>
      <c r="K610" s="87"/>
      <c r="L610" s="9"/>
      <c r="M610" s="88" t="s">
        <v>1</v>
      </c>
      <c r="N610" s="89" t="s">
        <v>42</v>
      </c>
      <c r="O610" s="90">
        <v>0</v>
      </c>
      <c r="P610" s="90">
        <f>O610*H610</f>
        <v>0</v>
      </c>
      <c r="Q610" s="90">
        <v>0</v>
      </c>
      <c r="R610" s="90">
        <f>Q610*H610</f>
        <v>0</v>
      </c>
      <c r="S610" s="90">
        <v>0</v>
      </c>
      <c r="T610" s="91">
        <f>S610*H610</f>
        <v>0</v>
      </c>
      <c r="U610" s="246"/>
      <c r="V610" s="246"/>
      <c r="W610" s="246"/>
      <c r="X610" s="246"/>
      <c r="Y610" s="246"/>
      <c r="Z610" s="246"/>
      <c r="AA610" s="246"/>
      <c r="AB610" s="246"/>
      <c r="AC610" s="246"/>
      <c r="AD610" s="246"/>
      <c r="AE610" s="246"/>
      <c r="AR610" s="92" t="s">
        <v>144</v>
      </c>
      <c r="AT610" s="92" t="s">
        <v>129</v>
      </c>
      <c r="AU610" s="92" t="s">
        <v>87</v>
      </c>
      <c r="AY610" s="3" t="s">
        <v>126</v>
      </c>
      <c r="BE610" s="93">
        <f>IF(N610="základní",J610,0)</f>
        <v>0</v>
      </c>
      <c r="BF610" s="93">
        <f>IF(N610="snížená",J610,0)</f>
        <v>0</v>
      </c>
      <c r="BG610" s="93">
        <f>IF(N610="zákl. přenesená",J610,0)</f>
        <v>0</v>
      </c>
      <c r="BH610" s="93">
        <f>IF(N610="sníž. přenesená",J610,0)</f>
        <v>0</v>
      </c>
      <c r="BI610" s="93">
        <f>IF(N610="nulová",J610,0)</f>
        <v>0</v>
      </c>
      <c r="BJ610" s="3" t="s">
        <v>85</v>
      </c>
      <c r="BK610" s="93">
        <f>ROUND(I610*H610,2)</f>
        <v>0</v>
      </c>
      <c r="BL610" s="3" t="s">
        <v>144</v>
      </c>
      <c r="BM610" s="92" t="s">
        <v>924</v>
      </c>
    </row>
    <row r="611" spans="1:65" s="11" customFormat="1" ht="39">
      <c r="A611" s="246"/>
      <c r="B611" s="9"/>
      <c r="C611" s="246"/>
      <c r="D611" s="94" t="s">
        <v>138</v>
      </c>
      <c r="E611" s="246"/>
      <c r="F611" s="105" t="s">
        <v>925</v>
      </c>
      <c r="G611" s="246"/>
      <c r="H611" s="246"/>
      <c r="I611" s="246"/>
      <c r="J611" s="246"/>
      <c r="K611" s="246"/>
      <c r="L611" s="9"/>
      <c r="M611" s="96"/>
      <c r="N611" s="97"/>
      <c r="O611" s="98"/>
      <c r="P611" s="98"/>
      <c r="Q611" s="98"/>
      <c r="R611" s="98"/>
      <c r="S611" s="98"/>
      <c r="T611" s="99"/>
      <c r="U611" s="246"/>
      <c r="V611" s="246"/>
      <c r="W611" s="246"/>
      <c r="X611" s="246"/>
      <c r="Y611" s="246"/>
      <c r="Z611" s="246"/>
      <c r="AA611" s="246"/>
      <c r="AB611" s="246"/>
      <c r="AC611" s="246"/>
      <c r="AD611" s="246"/>
      <c r="AE611" s="246"/>
      <c r="AT611" s="3" t="s">
        <v>138</v>
      </c>
      <c r="AU611" s="3" t="s">
        <v>87</v>
      </c>
    </row>
    <row r="612" spans="1:65" s="106" customFormat="1">
      <c r="B612" s="107"/>
      <c r="D612" s="94" t="s">
        <v>204</v>
      </c>
      <c r="E612" s="108" t="s">
        <v>1</v>
      </c>
      <c r="F612" s="109" t="s">
        <v>926</v>
      </c>
      <c r="H612" s="110">
        <v>69.599999999999994</v>
      </c>
      <c r="L612" s="107"/>
      <c r="M612" s="111"/>
      <c r="N612" s="112"/>
      <c r="O612" s="112"/>
      <c r="P612" s="112"/>
      <c r="Q612" s="112"/>
      <c r="R612" s="112"/>
      <c r="S612" s="112"/>
      <c r="T612" s="113"/>
      <c r="AT612" s="108" t="s">
        <v>204</v>
      </c>
      <c r="AU612" s="108" t="s">
        <v>87</v>
      </c>
      <c r="AV612" s="106" t="s">
        <v>87</v>
      </c>
      <c r="AW612" s="106" t="s">
        <v>34</v>
      </c>
      <c r="AX612" s="106" t="s">
        <v>77</v>
      </c>
      <c r="AY612" s="108" t="s">
        <v>126</v>
      </c>
    </row>
    <row r="613" spans="1:65" s="114" customFormat="1">
      <c r="B613" s="115"/>
      <c r="D613" s="94" t="s">
        <v>204</v>
      </c>
      <c r="E613" s="116" t="s">
        <v>1</v>
      </c>
      <c r="F613" s="117" t="s">
        <v>206</v>
      </c>
      <c r="H613" s="118">
        <v>69.599999999999994</v>
      </c>
      <c r="L613" s="115"/>
      <c r="M613" s="119"/>
      <c r="N613" s="120"/>
      <c r="O613" s="120"/>
      <c r="P613" s="120"/>
      <c r="Q613" s="120"/>
      <c r="R613" s="120"/>
      <c r="S613" s="120"/>
      <c r="T613" s="121"/>
      <c r="AT613" s="116" t="s">
        <v>204</v>
      </c>
      <c r="AU613" s="116" t="s">
        <v>87</v>
      </c>
      <c r="AV613" s="114" t="s">
        <v>144</v>
      </c>
      <c r="AW613" s="114" t="s">
        <v>34</v>
      </c>
      <c r="AX613" s="114" t="s">
        <v>85</v>
      </c>
      <c r="AY613" s="116" t="s">
        <v>126</v>
      </c>
    </row>
    <row r="614" spans="1:65" s="11" customFormat="1" ht="44.25" customHeight="1">
      <c r="A614" s="246"/>
      <c r="B614" s="9"/>
      <c r="C614" s="81" t="s">
        <v>927</v>
      </c>
      <c r="D614" s="81" t="s">
        <v>129</v>
      </c>
      <c r="E614" s="82" t="s">
        <v>928</v>
      </c>
      <c r="F614" s="83" t="s">
        <v>929</v>
      </c>
      <c r="G614" s="84" t="s">
        <v>248</v>
      </c>
      <c r="H614" s="85">
        <v>2.64</v>
      </c>
      <c r="I614" s="1">
        <v>0</v>
      </c>
      <c r="J614" s="86">
        <f>ROUND(I614*H614,2)</f>
        <v>0</v>
      </c>
      <c r="K614" s="87"/>
      <c r="L614" s="9"/>
      <c r="M614" s="88" t="s">
        <v>1</v>
      </c>
      <c r="N614" s="89" t="s">
        <v>42</v>
      </c>
      <c r="O614" s="90">
        <v>0.35</v>
      </c>
      <c r="P614" s="90">
        <f>O614*H614</f>
        <v>0.92399999999999993</v>
      </c>
      <c r="Q614" s="90">
        <v>1.4999999999999999E-2</v>
      </c>
      <c r="R614" s="90">
        <f>Q614*H614</f>
        <v>3.9600000000000003E-2</v>
      </c>
      <c r="S614" s="90">
        <v>0</v>
      </c>
      <c r="T614" s="91">
        <f>S614*H614</f>
        <v>0</v>
      </c>
      <c r="U614" s="246"/>
      <c r="V614" s="246"/>
      <c r="W614" s="246"/>
      <c r="X614" s="246"/>
      <c r="Y614" s="246"/>
      <c r="Z614" s="246"/>
      <c r="AA614" s="246"/>
      <c r="AB614" s="246"/>
      <c r="AC614" s="246"/>
      <c r="AD614" s="246"/>
      <c r="AE614" s="246"/>
      <c r="AR614" s="92" t="s">
        <v>272</v>
      </c>
      <c r="AT614" s="92" t="s">
        <v>129</v>
      </c>
      <c r="AU614" s="92" t="s">
        <v>87</v>
      </c>
      <c r="AY614" s="3" t="s">
        <v>126</v>
      </c>
      <c r="BE614" s="93">
        <f>IF(N614="základní",J614,0)</f>
        <v>0</v>
      </c>
      <c r="BF614" s="93">
        <f>IF(N614="snížená",J614,0)</f>
        <v>0</v>
      </c>
      <c r="BG614" s="93">
        <f>IF(N614="zákl. přenesená",J614,0)</f>
        <v>0</v>
      </c>
      <c r="BH614" s="93">
        <f>IF(N614="sníž. přenesená",J614,0)</f>
        <v>0</v>
      </c>
      <c r="BI614" s="93">
        <f>IF(N614="nulová",J614,0)</f>
        <v>0</v>
      </c>
      <c r="BJ614" s="3" t="s">
        <v>85</v>
      </c>
      <c r="BK614" s="93">
        <f>ROUND(I614*H614,2)</f>
        <v>0</v>
      </c>
      <c r="BL614" s="3" t="s">
        <v>272</v>
      </c>
      <c r="BM614" s="92" t="s">
        <v>930</v>
      </c>
    </row>
    <row r="615" spans="1:65" s="126" customFormat="1">
      <c r="B615" s="127"/>
      <c r="D615" s="94" t="s">
        <v>204</v>
      </c>
      <c r="E615" s="128" t="s">
        <v>1</v>
      </c>
      <c r="F615" s="129" t="s">
        <v>931</v>
      </c>
      <c r="H615" s="128" t="s">
        <v>1</v>
      </c>
      <c r="L615" s="127"/>
      <c r="M615" s="130"/>
      <c r="N615" s="131"/>
      <c r="O615" s="131"/>
      <c r="P615" s="131"/>
      <c r="Q615" s="131"/>
      <c r="R615" s="131"/>
      <c r="S615" s="131"/>
      <c r="T615" s="132"/>
      <c r="AT615" s="128" t="s">
        <v>204</v>
      </c>
      <c r="AU615" s="128" t="s">
        <v>87</v>
      </c>
      <c r="AV615" s="126" t="s">
        <v>85</v>
      </c>
      <c r="AW615" s="126" t="s">
        <v>34</v>
      </c>
      <c r="AX615" s="126" t="s">
        <v>77</v>
      </c>
      <c r="AY615" s="128" t="s">
        <v>126</v>
      </c>
    </row>
    <row r="616" spans="1:65" s="106" customFormat="1">
      <c r="B616" s="107"/>
      <c r="D616" s="94" t="s">
        <v>204</v>
      </c>
      <c r="E616" s="108" t="s">
        <v>1</v>
      </c>
      <c r="F616" s="109" t="s">
        <v>647</v>
      </c>
      <c r="H616" s="110">
        <v>2.64</v>
      </c>
      <c r="L616" s="107"/>
      <c r="M616" s="111"/>
      <c r="N616" s="112"/>
      <c r="O616" s="112"/>
      <c r="P616" s="112"/>
      <c r="Q616" s="112"/>
      <c r="R616" s="112"/>
      <c r="S616" s="112"/>
      <c r="T616" s="113"/>
      <c r="AT616" s="108" t="s">
        <v>204</v>
      </c>
      <c r="AU616" s="108" t="s">
        <v>87</v>
      </c>
      <c r="AV616" s="106" t="s">
        <v>87</v>
      </c>
      <c r="AW616" s="106" t="s">
        <v>34</v>
      </c>
      <c r="AX616" s="106" t="s">
        <v>77</v>
      </c>
      <c r="AY616" s="108" t="s">
        <v>126</v>
      </c>
    </row>
    <row r="617" spans="1:65" s="114" customFormat="1">
      <c r="B617" s="115"/>
      <c r="D617" s="94" t="s">
        <v>204</v>
      </c>
      <c r="E617" s="116" t="s">
        <v>1</v>
      </c>
      <c r="F617" s="117" t="s">
        <v>206</v>
      </c>
      <c r="H617" s="118">
        <v>2.64</v>
      </c>
      <c r="L617" s="115"/>
      <c r="M617" s="119"/>
      <c r="N617" s="120"/>
      <c r="O617" s="120"/>
      <c r="P617" s="120"/>
      <c r="Q617" s="120"/>
      <c r="R617" s="120"/>
      <c r="S617" s="120"/>
      <c r="T617" s="121"/>
      <c r="AT617" s="116" t="s">
        <v>204</v>
      </c>
      <c r="AU617" s="116" t="s">
        <v>87</v>
      </c>
      <c r="AV617" s="114" t="s">
        <v>144</v>
      </c>
      <c r="AW617" s="114" t="s">
        <v>34</v>
      </c>
      <c r="AX617" s="114" t="s">
        <v>85</v>
      </c>
      <c r="AY617" s="116" t="s">
        <v>126</v>
      </c>
    </row>
    <row r="618" spans="1:65" s="11" customFormat="1" ht="24.2" customHeight="1">
      <c r="A618" s="246"/>
      <c r="B618" s="9"/>
      <c r="C618" s="81" t="s">
        <v>932</v>
      </c>
      <c r="D618" s="81" t="s">
        <v>129</v>
      </c>
      <c r="E618" s="82" t="s">
        <v>933</v>
      </c>
      <c r="F618" s="83" t="s">
        <v>934</v>
      </c>
      <c r="G618" s="84" t="s">
        <v>248</v>
      </c>
      <c r="H618" s="85">
        <v>2.64</v>
      </c>
      <c r="I618" s="1">
        <v>0</v>
      </c>
      <c r="J618" s="86">
        <f>ROUND(I618*H618,2)</f>
        <v>0</v>
      </c>
      <c r="K618" s="87"/>
      <c r="L618" s="9"/>
      <c r="M618" s="88" t="s">
        <v>1</v>
      </c>
      <c r="N618" s="89" t="s">
        <v>42</v>
      </c>
      <c r="O618" s="90">
        <v>0</v>
      </c>
      <c r="P618" s="90">
        <f>O618*H618</f>
        <v>0</v>
      </c>
      <c r="Q618" s="90">
        <v>0</v>
      </c>
      <c r="R618" s="90">
        <f>Q618*H618</f>
        <v>0</v>
      </c>
      <c r="S618" s="90">
        <v>0</v>
      </c>
      <c r="T618" s="91">
        <f>S618*H618</f>
        <v>0</v>
      </c>
      <c r="U618" s="246"/>
      <c r="V618" s="246"/>
      <c r="W618" s="246"/>
      <c r="X618" s="246"/>
      <c r="Y618" s="246"/>
      <c r="Z618" s="246"/>
      <c r="AA618" s="246"/>
      <c r="AB618" s="246"/>
      <c r="AC618" s="246"/>
      <c r="AD618" s="246"/>
      <c r="AE618" s="246"/>
      <c r="AR618" s="92" t="s">
        <v>144</v>
      </c>
      <c r="AT618" s="92" t="s">
        <v>129</v>
      </c>
      <c r="AU618" s="92" t="s">
        <v>87</v>
      </c>
      <c r="AY618" s="3" t="s">
        <v>126</v>
      </c>
      <c r="BE618" s="93">
        <f>IF(N618="základní",J618,0)</f>
        <v>0</v>
      </c>
      <c r="BF618" s="93">
        <f>IF(N618="snížená",J618,0)</f>
        <v>0</v>
      </c>
      <c r="BG618" s="93">
        <f>IF(N618="zákl. přenesená",J618,0)</f>
        <v>0</v>
      </c>
      <c r="BH618" s="93">
        <f>IF(N618="sníž. přenesená",J618,0)</f>
        <v>0</v>
      </c>
      <c r="BI618" s="93">
        <f>IF(N618="nulová",J618,0)</f>
        <v>0</v>
      </c>
      <c r="BJ618" s="3" t="s">
        <v>85</v>
      </c>
      <c r="BK618" s="93">
        <f>ROUND(I618*H618,2)</f>
        <v>0</v>
      </c>
      <c r="BL618" s="3" t="s">
        <v>144</v>
      </c>
      <c r="BM618" s="92" t="s">
        <v>935</v>
      </c>
    </row>
    <row r="619" spans="1:65" s="11" customFormat="1" ht="19.5">
      <c r="A619" s="246"/>
      <c r="B619" s="9"/>
      <c r="C619" s="246"/>
      <c r="D619" s="94" t="s">
        <v>138</v>
      </c>
      <c r="E619" s="246"/>
      <c r="F619" s="105" t="s">
        <v>692</v>
      </c>
      <c r="G619" s="246"/>
      <c r="H619" s="246"/>
      <c r="I619" s="246"/>
      <c r="J619" s="246"/>
      <c r="K619" s="246"/>
      <c r="L619" s="9"/>
      <c r="M619" s="96"/>
      <c r="N619" s="97"/>
      <c r="O619" s="98"/>
      <c r="P619" s="98"/>
      <c r="Q619" s="98"/>
      <c r="R619" s="98"/>
      <c r="S619" s="98"/>
      <c r="T619" s="99"/>
      <c r="U619" s="246"/>
      <c r="V619" s="246"/>
      <c r="W619" s="246"/>
      <c r="X619" s="246"/>
      <c r="Y619" s="246"/>
      <c r="Z619" s="246"/>
      <c r="AA619" s="246"/>
      <c r="AB619" s="246"/>
      <c r="AC619" s="246"/>
      <c r="AD619" s="246"/>
      <c r="AE619" s="246"/>
      <c r="AT619" s="3" t="s">
        <v>138</v>
      </c>
      <c r="AU619" s="3" t="s">
        <v>87</v>
      </c>
    </row>
    <row r="620" spans="1:65" s="106" customFormat="1">
      <c r="B620" s="107"/>
      <c r="D620" s="94" t="s">
        <v>204</v>
      </c>
      <c r="E620" s="108" t="s">
        <v>1</v>
      </c>
      <c r="F620" s="109" t="s">
        <v>647</v>
      </c>
      <c r="H620" s="110">
        <v>2.64</v>
      </c>
      <c r="L620" s="107"/>
      <c r="M620" s="111"/>
      <c r="N620" s="112"/>
      <c r="O620" s="112"/>
      <c r="P620" s="112"/>
      <c r="Q620" s="112"/>
      <c r="R620" s="112"/>
      <c r="S620" s="112"/>
      <c r="T620" s="113"/>
      <c r="AT620" s="108" t="s">
        <v>204</v>
      </c>
      <c r="AU620" s="108" t="s">
        <v>87</v>
      </c>
      <c r="AV620" s="106" t="s">
        <v>87</v>
      </c>
      <c r="AW620" s="106" t="s">
        <v>34</v>
      </c>
      <c r="AX620" s="106" t="s">
        <v>77</v>
      </c>
      <c r="AY620" s="108" t="s">
        <v>126</v>
      </c>
    </row>
    <row r="621" spans="1:65" s="114" customFormat="1">
      <c r="B621" s="115"/>
      <c r="D621" s="94" t="s">
        <v>204</v>
      </c>
      <c r="E621" s="116" t="s">
        <v>1</v>
      </c>
      <c r="F621" s="117" t="s">
        <v>206</v>
      </c>
      <c r="H621" s="118">
        <v>2.64</v>
      </c>
      <c r="L621" s="115"/>
      <c r="M621" s="119"/>
      <c r="N621" s="120"/>
      <c r="O621" s="120"/>
      <c r="P621" s="120"/>
      <c r="Q621" s="120"/>
      <c r="R621" s="120"/>
      <c r="S621" s="120"/>
      <c r="T621" s="121"/>
      <c r="AT621" s="116" t="s">
        <v>204</v>
      </c>
      <c r="AU621" s="116" t="s">
        <v>87</v>
      </c>
      <c r="AV621" s="114" t="s">
        <v>144</v>
      </c>
      <c r="AW621" s="114" t="s">
        <v>34</v>
      </c>
      <c r="AX621" s="114" t="s">
        <v>85</v>
      </c>
      <c r="AY621" s="116" t="s">
        <v>126</v>
      </c>
    </row>
    <row r="622" spans="1:65" s="11" customFormat="1" ht="24.2" customHeight="1">
      <c r="A622" s="246"/>
      <c r="B622" s="9"/>
      <c r="C622" s="133" t="s">
        <v>936</v>
      </c>
      <c r="D622" s="133" t="s">
        <v>438</v>
      </c>
      <c r="E622" s="134" t="s">
        <v>937</v>
      </c>
      <c r="F622" s="135" t="s">
        <v>938</v>
      </c>
      <c r="G622" s="136" t="s">
        <v>248</v>
      </c>
      <c r="H622" s="137">
        <v>2.9039999999999999</v>
      </c>
      <c r="I622" s="182">
        <v>0</v>
      </c>
      <c r="J622" s="138">
        <f>ROUND(I622*H622,2)</f>
        <v>0</v>
      </c>
      <c r="K622" s="139"/>
      <c r="L622" s="140"/>
      <c r="M622" s="141" t="s">
        <v>1</v>
      </c>
      <c r="N622" s="142" t="s">
        <v>42</v>
      </c>
      <c r="O622" s="90">
        <v>0</v>
      </c>
      <c r="P622" s="90">
        <f>O622*H622</f>
        <v>0</v>
      </c>
      <c r="Q622" s="90">
        <v>0</v>
      </c>
      <c r="R622" s="90">
        <f>Q622*H622</f>
        <v>0</v>
      </c>
      <c r="S622" s="90">
        <v>0</v>
      </c>
      <c r="T622" s="91">
        <f>S622*H622</f>
        <v>0</v>
      </c>
      <c r="U622" s="246"/>
      <c r="V622" s="246"/>
      <c r="W622" s="246"/>
      <c r="X622" s="246"/>
      <c r="Y622" s="246"/>
      <c r="Z622" s="246"/>
      <c r="AA622" s="246"/>
      <c r="AB622" s="246"/>
      <c r="AC622" s="246"/>
      <c r="AD622" s="246"/>
      <c r="AE622" s="246"/>
      <c r="AR622" s="92" t="s">
        <v>164</v>
      </c>
      <c r="AT622" s="92" t="s">
        <v>438</v>
      </c>
      <c r="AU622" s="92" t="s">
        <v>87</v>
      </c>
      <c r="AY622" s="3" t="s">
        <v>126</v>
      </c>
      <c r="BE622" s="93">
        <f>IF(N622="základní",J622,0)</f>
        <v>0</v>
      </c>
      <c r="BF622" s="93">
        <f>IF(N622="snížená",J622,0)</f>
        <v>0</v>
      </c>
      <c r="BG622" s="93">
        <f>IF(N622="zákl. přenesená",J622,0)</f>
        <v>0</v>
      </c>
      <c r="BH622" s="93">
        <f>IF(N622="sníž. přenesená",J622,0)</f>
        <v>0</v>
      </c>
      <c r="BI622" s="93">
        <f>IF(N622="nulová",J622,0)</f>
        <v>0</v>
      </c>
      <c r="BJ622" s="3" t="s">
        <v>85</v>
      </c>
      <c r="BK622" s="93">
        <f>ROUND(I622*H622,2)</f>
        <v>0</v>
      </c>
      <c r="BL622" s="3" t="s">
        <v>144</v>
      </c>
      <c r="BM622" s="92" t="s">
        <v>939</v>
      </c>
    </row>
    <row r="623" spans="1:65" s="11" customFormat="1" ht="19.5">
      <c r="A623" s="246"/>
      <c r="B623" s="9"/>
      <c r="C623" s="246"/>
      <c r="D623" s="94" t="s">
        <v>138</v>
      </c>
      <c r="E623" s="246"/>
      <c r="F623" s="105" t="s">
        <v>692</v>
      </c>
      <c r="G623" s="246"/>
      <c r="H623" s="246"/>
      <c r="I623" s="246"/>
      <c r="J623" s="246"/>
      <c r="K623" s="246"/>
      <c r="L623" s="9"/>
      <c r="M623" s="96"/>
      <c r="N623" s="97"/>
      <c r="O623" s="98"/>
      <c r="P623" s="98"/>
      <c r="Q623" s="98"/>
      <c r="R623" s="98"/>
      <c r="S623" s="98"/>
      <c r="T623" s="99"/>
      <c r="U623" s="246"/>
      <c r="V623" s="246"/>
      <c r="W623" s="246"/>
      <c r="X623" s="246"/>
      <c r="Y623" s="246"/>
      <c r="Z623" s="246"/>
      <c r="AA623" s="246"/>
      <c r="AB623" s="246"/>
      <c r="AC623" s="246"/>
      <c r="AD623" s="246"/>
      <c r="AE623" s="246"/>
      <c r="AT623" s="3" t="s">
        <v>138</v>
      </c>
      <c r="AU623" s="3" t="s">
        <v>87</v>
      </c>
    </row>
    <row r="624" spans="1:65" s="106" customFormat="1">
      <c r="B624" s="107"/>
      <c r="D624" s="94" t="s">
        <v>204</v>
      </c>
      <c r="E624" s="108" t="s">
        <v>1</v>
      </c>
      <c r="F624" s="109" t="s">
        <v>647</v>
      </c>
      <c r="H624" s="110">
        <v>2.64</v>
      </c>
      <c r="L624" s="107"/>
      <c r="M624" s="111"/>
      <c r="N624" s="112"/>
      <c r="O624" s="112"/>
      <c r="P624" s="112"/>
      <c r="Q624" s="112"/>
      <c r="R624" s="112"/>
      <c r="S624" s="112"/>
      <c r="T624" s="113"/>
      <c r="AT624" s="108" t="s">
        <v>204</v>
      </c>
      <c r="AU624" s="108" t="s">
        <v>87</v>
      </c>
      <c r="AV624" s="106" t="s">
        <v>87</v>
      </c>
      <c r="AW624" s="106" t="s">
        <v>34</v>
      </c>
      <c r="AX624" s="106" t="s">
        <v>77</v>
      </c>
      <c r="AY624" s="108" t="s">
        <v>126</v>
      </c>
    </row>
    <row r="625" spans="1:65" s="114" customFormat="1">
      <c r="B625" s="115"/>
      <c r="D625" s="94" t="s">
        <v>204</v>
      </c>
      <c r="E625" s="116" t="s">
        <v>1</v>
      </c>
      <c r="F625" s="117" t="s">
        <v>206</v>
      </c>
      <c r="H625" s="118">
        <v>2.64</v>
      </c>
      <c r="L625" s="115"/>
      <c r="M625" s="119"/>
      <c r="N625" s="120"/>
      <c r="O625" s="120"/>
      <c r="P625" s="120"/>
      <c r="Q625" s="120"/>
      <c r="R625" s="120"/>
      <c r="S625" s="120"/>
      <c r="T625" s="121"/>
      <c r="AT625" s="116" t="s">
        <v>204</v>
      </c>
      <c r="AU625" s="116" t="s">
        <v>87</v>
      </c>
      <c r="AV625" s="114" t="s">
        <v>144</v>
      </c>
      <c r="AW625" s="114" t="s">
        <v>34</v>
      </c>
      <c r="AX625" s="114" t="s">
        <v>85</v>
      </c>
      <c r="AY625" s="116" t="s">
        <v>126</v>
      </c>
    </row>
    <row r="626" spans="1:65" s="106" customFormat="1">
      <c r="B626" s="107"/>
      <c r="D626" s="94" t="s">
        <v>204</v>
      </c>
      <c r="F626" s="109" t="s">
        <v>940</v>
      </c>
      <c r="H626" s="110">
        <v>2.9039999999999999</v>
      </c>
      <c r="L626" s="107"/>
      <c r="M626" s="111"/>
      <c r="N626" s="112"/>
      <c r="O626" s="112"/>
      <c r="P626" s="112"/>
      <c r="Q626" s="112"/>
      <c r="R626" s="112"/>
      <c r="S626" s="112"/>
      <c r="T626" s="113"/>
      <c r="AT626" s="108" t="s">
        <v>204</v>
      </c>
      <c r="AU626" s="108" t="s">
        <v>87</v>
      </c>
      <c r="AV626" s="106" t="s">
        <v>87</v>
      </c>
      <c r="AW626" s="106" t="s">
        <v>3</v>
      </c>
      <c r="AX626" s="106" t="s">
        <v>85</v>
      </c>
      <c r="AY626" s="108" t="s">
        <v>126</v>
      </c>
    </row>
    <row r="627" spans="1:65" s="11" customFormat="1" ht="24.2" customHeight="1">
      <c r="A627" s="246"/>
      <c r="B627" s="9"/>
      <c r="C627" s="81" t="s">
        <v>941</v>
      </c>
      <c r="D627" s="81" t="s">
        <v>129</v>
      </c>
      <c r="E627" s="82" t="s">
        <v>942</v>
      </c>
      <c r="F627" s="83" t="s">
        <v>943</v>
      </c>
      <c r="G627" s="84" t="s">
        <v>248</v>
      </c>
      <c r="H627" s="85">
        <v>19.95</v>
      </c>
      <c r="I627" s="1">
        <v>0</v>
      </c>
      <c r="J627" s="86">
        <f>ROUND(I627*H627,2)</f>
        <v>0</v>
      </c>
      <c r="K627" s="87"/>
      <c r="L627" s="9"/>
      <c r="M627" s="88" t="s">
        <v>1</v>
      </c>
      <c r="N627" s="89" t="s">
        <v>42</v>
      </c>
      <c r="O627" s="90">
        <v>0.255</v>
      </c>
      <c r="P627" s="90">
        <f>O627*H627</f>
        <v>5.08725</v>
      </c>
      <c r="Q627" s="90">
        <v>0</v>
      </c>
      <c r="R627" s="90">
        <f>Q627*H627</f>
        <v>0</v>
      </c>
      <c r="S627" s="90">
        <v>3.0000000000000001E-3</v>
      </c>
      <c r="T627" s="91">
        <f>S627*H627</f>
        <v>5.985E-2</v>
      </c>
      <c r="U627" s="246"/>
      <c r="V627" s="246"/>
      <c r="W627" s="246"/>
      <c r="X627" s="246"/>
      <c r="Y627" s="246"/>
      <c r="Z627" s="246"/>
      <c r="AA627" s="246"/>
      <c r="AB627" s="246"/>
      <c r="AC627" s="246"/>
      <c r="AD627" s="246"/>
      <c r="AE627" s="246"/>
      <c r="AR627" s="92" t="s">
        <v>272</v>
      </c>
      <c r="AT627" s="92" t="s">
        <v>129</v>
      </c>
      <c r="AU627" s="92" t="s">
        <v>87</v>
      </c>
      <c r="AY627" s="3" t="s">
        <v>126</v>
      </c>
      <c r="BE627" s="93">
        <f>IF(N627="základní",J627,0)</f>
        <v>0</v>
      </c>
      <c r="BF627" s="93">
        <f>IF(N627="snížená",J627,0)</f>
        <v>0</v>
      </c>
      <c r="BG627" s="93">
        <f>IF(N627="zákl. přenesená",J627,0)</f>
        <v>0</v>
      </c>
      <c r="BH627" s="93">
        <f>IF(N627="sníž. přenesená",J627,0)</f>
        <v>0</v>
      </c>
      <c r="BI627" s="93">
        <f>IF(N627="nulová",J627,0)</f>
        <v>0</v>
      </c>
      <c r="BJ627" s="3" t="s">
        <v>85</v>
      </c>
      <c r="BK627" s="93">
        <f>ROUND(I627*H627,2)</f>
        <v>0</v>
      </c>
      <c r="BL627" s="3" t="s">
        <v>272</v>
      </c>
      <c r="BM627" s="92" t="s">
        <v>944</v>
      </c>
    </row>
    <row r="628" spans="1:65" s="106" customFormat="1">
      <c r="B628" s="107"/>
      <c r="D628" s="94" t="s">
        <v>204</v>
      </c>
      <c r="E628" s="108" t="s">
        <v>1</v>
      </c>
      <c r="F628" s="109" t="s">
        <v>945</v>
      </c>
      <c r="H628" s="110">
        <v>19.95</v>
      </c>
      <c r="L628" s="107"/>
      <c r="M628" s="111"/>
      <c r="N628" s="112"/>
      <c r="O628" s="112"/>
      <c r="P628" s="112"/>
      <c r="Q628" s="112"/>
      <c r="R628" s="112"/>
      <c r="S628" s="112"/>
      <c r="T628" s="113"/>
      <c r="AT628" s="108" t="s">
        <v>204</v>
      </c>
      <c r="AU628" s="108" t="s">
        <v>87</v>
      </c>
      <c r="AV628" s="106" t="s">
        <v>87</v>
      </c>
      <c r="AW628" s="106" t="s">
        <v>34</v>
      </c>
      <c r="AX628" s="106" t="s">
        <v>77</v>
      </c>
      <c r="AY628" s="108" t="s">
        <v>126</v>
      </c>
    </row>
    <row r="629" spans="1:65" s="114" customFormat="1">
      <c r="B629" s="115"/>
      <c r="D629" s="94" t="s">
        <v>204</v>
      </c>
      <c r="E629" s="116" t="s">
        <v>1</v>
      </c>
      <c r="F629" s="117" t="s">
        <v>206</v>
      </c>
      <c r="H629" s="118">
        <v>19.95</v>
      </c>
      <c r="L629" s="115"/>
      <c r="M629" s="119"/>
      <c r="N629" s="120"/>
      <c r="O629" s="120"/>
      <c r="P629" s="120"/>
      <c r="Q629" s="120"/>
      <c r="R629" s="120"/>
      <c r="S629" s="120"/>
      <c r="T629" s="121"/>
      <c r="AT629" s="116" t="s">
        <v>204</v>
      </c>
      <c r="AU629" s="116" t="s">
        <v>87</v>
      </c>
      <c r="AV629" s="114" t="s">
        <v>144</v>
      </c>
      <c r="AW629" s="114" t="s">
        <v>34</v>
      </c>
      <c r="AX629" s="114" t="s">
        <v>85</v>
      </c>
      <c r="AY629" s="116" t="s">
        <v>126</v>
      </c>
    </row>
    <row r="630" spans="1:65" s="11" customFormat="1" ht="24.2" customHeight="1">
      <c r="A630" s="246"/>
      <c r="B630" s="9"/>
      <c r="C630" s="81" t="s">
        <v>946</v>
      </c>
      <c r="D630" s="81" t="s">
        <v>129</v>
      </c>
      <c r="E630" s="82" t="s">
        <v>947</v>
      </c>
      <c r="F630" s="83" t="s">
        <v>948</v>
      </c>
      <c r="G630" s="84" t="s">
        <v>233</v>
      </c>
      <c r="H630" s="85">
        <v>2.7120000000000002</v>
      </c>
      <c r="I630" s="1">
        <v>0</v>
      </c>
      <c r="J630" s="86">
        <f>ROUND(I630*H630,2)</f>
        <v>0</v>
      </c>
      <c r="K630" s="87"/>
      <c r="L630" s="9"/>
      <c r="M630" s="88" t="s">
        <v>1</v>
      </c>
      <c r="N630" s="89" t="s">
        <v>42</v>
      </c>
      <c r="O630" s="90">
        <v>2.774</v>
      </c>
      <c r="P630" s="90">
        <f>O630*H630</f>
        <v>7.5230880000000004</v>
      </c>
      <c r="Q630" s="90">
        <v>0</v>
      </c>
      <c r="R630" s="90">
        <f>Q630*H630</f>
        <v>0</v>
      </c>
      <c r="S630" s="90">
        <v>0</v>
      </c>
      <c r="T630" s="91">
        <f>S630*H630</f>
        <v>0</v>
      </c>
      <c r="U630" s="246"/>
      <c r="V630" s="246"/>
      <c r="W630" s="246"/>
      <c r="X630" s="246"/>
      <c r="Y630" s="246"/>
      <c r="Z630" s="246"/>
      <c r="AA630" s="246"/>
      <c r="AB630" s="246"/>
      <c r="AC630" s="246"/>
      <c r="AD630" s="246"/>
      <c r="AE630" s="246"/>
      <c r="AR630" s="92" t="s">
        <v>144</v>
      </c>
      <c r="AT630" s="92" t="s">
        <v>129</v>
      </c>
      <c r="AU630" s="92" t="s">
        <v>87</v>
      </c>
      <c r="AY630" s="3" t="s">
        <v>126</v>
      </c>
      <c r="BE630" s="93">
        <f>IF(N630="základní",J630,0)</f>
        <v>0</v>
      </c>
      <c r="BF630" s="93">
        <f>IF(N630="snížená",J630,0)</f>
        <v>0</v>
      </c>
      <c r="BG630" s="93">
        <f>IF(N630="zákl. přenesená",J630,0)</f>
        <v>0</v>
      </c>
      <c r="BH630" s="93">
        <f>IF(N630="sníž. přenesená",J630,0)</f>
        <v>0</v>
      </c>
      <c r="BI630" s="93">
        <f>IF(N630="nulová",J630,0)</f>
        <v>0</v>
      </c>
      <c r="BJ630" s="3" t="s">
        <v>85</v>
      </c>
      <c r="BK630" s="93">
        <f>ROUND(I630*H630,2)</f>
        <v>0</v>
      </c>
      <c r="BL630" s="3" t="s">
        <v>144</v>
      </c>
      <c r="BM630" s="92" t="s">
        <v>949</v>
      </c>
    </row>
    <row r="631" spans="1:65" s="72" customFormat="1" ht="22.9" customHeight="1">
      <c r="B631" s="73"/>
      <c r="D631" s="74" t="s">
        <v>76</v>
      </c>
      <c r="E631" s="148" t="s">
        <v>950</v>
      </c>
      <c r="F631" s="148" t="s">
        <v>951</v>
      </c>
      <c r="G631" s="149"/>
      <c r="H631" s="149"/>
      <c r="I631" s="149"/>
      <c r="J631" s="150">
        <f>BK631</f>
        <v>0</v>
      </c>
      <c r="L631" s="73"/>
      <c r="M631" s="75"/>
      <c r="N631" s="76"/>
      <c r="O631" s="76"/>
      <c r="P631" s="77">
        <f>SUM(P632:P638)</f>
        <v>116.80319999999999</v>
      </c>
      <c r="Q631" s="76"/>
      <c r="R631" s="77">
        <f>SUM(R632:R638)</f>
        <v>0.17131136</v>
      </c>
      <c r="S631" s="76"/>
      <c r="T631" s="78">
        <f>SUM(T632:T638)</f>
        <v>0</v>
      </c>
      <c r="AR631" s="74" t="s">
        <v>87</v>
      </c>
      <c r="AT631" s="79" t="s">
        <v>76</v>
      </c>
      <c r="AU631" s="79" t="s">
        <v>85</v>
      </c>
      <c r="AY631" s="74" t="s">
        <v>126</v>
      </c>
      <c r="BK631" s="80">
        <f>SUM(BK632:BK638)</f>
        <v>0</v>
      </c>
    </row>
    <row r="632" spans="1:65" s="11" customFormat="1" ht="24.2" customHeight="1">
      <c r="A632" s="246"/>
      <c r="B632" s="9"/>
      <c r="C632" s="81" t="s">
        <v>952</v>
      </c>
      <c r="D632" s="81" t="s">
        <v>129</v>
      </c>
      <c r="E632" s="82" t="s">
        <v>953</v>
      </c>
      <c r="F632" s="83" t="s">
        <v>954</v>
      </c>
      <c r="G632" s="84" t="s">
        <v>248</v>
      </c>
      <c r="H632" s="85">
        <v>1557.376</v>
      </c>
      <c r="I632" s="1">
        <v>0</v>
      </c>
      <c r="J632" s="86">
        <f>ROUND(I632*H632,2)</f>
        <v>0</v>
      </c>
      <c r="K632" s="87"/>
      <c r="L632" s="9"/>
      <c r="M632" s="88" t="s">
        <v>1</v>
      </c>
      <c r="N632" s="89" t="s">
        <v>42</v>
      </c>
      <c r="O632" s="90">
        <v>7.4999999999999997E-2</v>
      </c>
      <c r="P632" s="90">
        <f>O632*H632</f>
        <v>116.80319999999999</v>
      </c>
      <c r="Q632" s="90">
        <v>1.1E-4</v>
      </c>
      <c r="R632" s="90">
        <f>Q632*H632</f>
        <v>0.17131136</v>
      </c>
      <c r="S632" s="90">
        <v>0</v>
      </c>
      <c r="T632" s="91">
        <f>S632*H632</f>
        <v>0</v>
      </c>
      <c r="U632" s="246"/>
      <c r="V632" s="246"/>
      <c r="W632" s="246"/>
      <c r="X632" s="246"/>
      <c r="Y632" s="246"/>
      <c r="Z632" s="246"/>
      <c r="AA632" s="246"/>
      <c r="AB632" s="246"/>
      <c r="AC632" s="246"/>
      <c r="AD632" s="246"/>
      <c r="AE632" s="246"/>
      <c r="AR632" s="92" t="s">
        <v>272</v>
      </c>
      <c r="AT632" s="92" t="s">
        <v>129</v>
      </c>
      <c r="AU632" s="92" t="s">
        <v>87</v>
      </c>
      <c r="AY632" s="3" t="s">
        <v>126</v>
      </c>
      <c r="BE632" s="93">
        <f>IF(N632="základní",J632,0)</f>
        <v>0</v>
      </c>
      <c r="BF632" s="93">
        <f>IF(N632="snížená",J632,0)</f>
        <v>0</v>
      </c>
      <c r="BG632" s="93">
        <f>IF(N632="zákl. přenesená",J632,0)</f>
        <v>0</v>
      </c>
      <c r="BH632" s="93">
        <f>IF(N632="sníž. přenesená",J632,0)</f>
        <v>0</v>
      </c>
      <c r="BI632" s="93">
        <f>IF(N632="nulová",J632,0)</f>
        <v>0</v>
      </c>
      <c r="BJ632" s="3" t="s">
        <v>85</v>
      </c>
      <c r="BK632" s="93">
        <f>ROUND(I632*H632,2)</f>
        <v>0</v>
      </c>
      <c r="BL632" s="3" t="s">
        <v>272</v>
      </c>
      <c r="BM632" s="92" t="s">
        <v>955</v>
      </c>
    </row>
    <row r="633" spans="1:65" s="126" customFormat="1">
      <c r="B633" s="127"/>
      <c r="D633" s="94" t="s">
        <v>204</v>
      </c>
      <c r="E633" s="128" t="s">
        <v>1</v>
      </c>
      <c r="F633" s="129" t="s">
        <v>956</v>
      </c>
      <c r="H633" s="128" t="s">
        <v>1</v>
      </c>
      <c r="L633" s="127"/>
      <c r="M633" s="130"/>
      <c r="N633" s="131"/>
      <c r="O633" s="131"/>
      <c r="P633" s="131"/>
      <c r="Q633" s="131"/>
      <c r="R633" s="131"/>
      <c r="S633" s="131"/>
      <c r="T633" s="132"/>
      <c r="AT633" s="128" t="s">
        <v>204</v>
      </c>
      <c r="AU633" s="128" t="s">
        <v>87</v>
      </c>
      <c r="AV633" s="126" t="s">
        <v>85</v>
      </c>
      <c r="AW633" s="126" t="s">
        <v>34</v>
      </c>
      <c r="AX633" s="126" t="s">
        <v>77</v>
      </c>
      <c r="AY633" s="128" t="s">
        <v>126</v>
      </c>
    </row>
    <row r="634" spans="1:65" s="106" customFormat="1">
      <c r="B634" s="107"/>
      <c r="D634" s="94" t="s">
        <v>204</v>
      </c>
      <c r="E634" s="108" t="s">
        <v>1</v>
      </c>
      <c r="F634" s="109" t="s">
        <v>957</v>
      </c>
      <c r="H634" s="110">
        <v>249.38</v>
      </c>
      <c r="L634" s="107"/>
      <c r="M634" s="111"/>
      <c r="N634" s="112"/>
      <c r="O634" s="112"/>
      <c r="P634" s="112"/>
      <c r="Q634" s="112"/>
      <c r="R634" s="112"/>
      <c r="S634" s="112"/>
      <c r="T634" s="113"/>
      <c r="AT634" s="108" t="s">
        <v>204</v>
      </c>
      <c r="AU634" s="108" t="s">
        <v>87</v>
      </c>
      <c r="AV634" s="106" t="s">
        <v>87</v>
      </c>
      <c r="AW634" s="106" t="s">
        <v>34</v>
      </c>
      <c r="AX634" s="106" t="s">
        <v>77</v>
      </c>
      <c r="AY634" s="108" t="s">
        <v>126</v>
      </c>
    </row>
    <row r="635" spans="1:65" s="106" customFormat="1">
      <c r="B635" s="107"/>
      <c r="D635" s="94" t="s">
        <v>204</v>
      </c>
      <c r="E635" s="108" t="s">
        <v>1</v>
      </c>
      <c r="F635" s="109" t="s">
        <v>958</v>
      </c>
      <c r="H635" s="110">
        <v>529.30799999999999</v>
      </c>
      <c r="L635" s="107"/>
      <c r="M635" s="111"/>
      <c r="N635" s="112"/>
      <c r="O635" s="112"/>
      <c r="P635" s="112"/>
      <c r="Q635" s="112"/>
      <c r="R635" s="112"/>
      <c r="S635" s="112"/>
      <c r="T635" s="113"/>
      <c r="AT635" s="108" t="s">
        <v>204</v>
      </c>
      <c r="AU635" s="108" t="s">
        <v>87</v>
      </c>
      <c r="AV635" s="106" t="s">
        <v>87</v>
      </c>
      <c r="AW635" s="106" t="s">
        <v>34</v>
      </c>
      <c r="AX635" s="106" t="s">
        <v>77</v>
      </c>
      <c r="AY635" s="108" t="s">
        <v>126</v>
      </c>
    </row>
    <row r="636" spans="1:65" s="106" customFormat="1">
      <c r="B636" s="107"/>
      <c r="D636" s="94" t="s">
        <v>204</v>
      </c>
      <c r="E636" s="108" t="s">
        <v>1</v>
      </c>
      <c r="F636" s="109" t="s">
        <v>957</v>
      </c>
      <c r="H636" s="110">
        <v>249.38</v>
      </c>
      <c r="L636" s="107"/>
      <c r="M636" s="111"/>
      <c r="N636" s="112"/>
      <c r="O636" s="112"/>
      <c r="P636" s="112"/>
      <c r="Q636" s="112"/>
      <c r="R636" s="112"/>
      <c r="S636" s="112"/>
      <c r="T636" s="113"/>
      <c r="AT636" s="108" t="s">
        <v>204</v>
      </c>
      <c r="AU636" s="108" t="s">
        <v>87</v>
      </c>
      <c r="AV636" s="106" t="s">
        <v>87</v>
      </c>
      <c r="AW636" s="106" t="s">
        <v>34</v>
      </c>
      <c r="AX636" s="106" t="s">
        <v>77</v>
      </c>
      <c r="AY636" s="108" t="s">
        <v>126</v>
      </c>
    </row>
    <row r="637" spans="1:65" s="106" customFormat="1">
      <c r="B637" s="107"/>
      <c r="D637" s="94" t="s">
        <v>204</v>
      </c>
      <c r="E637" s="108" t="s">
        <v>1</v>
      </c>
      <c r="F637" s="109" t="s">
        <v>958</v>
      </c>
      <c r="H637" s="110">
        <v>529.30799999999999</v>
      </c>
      <c r="L637" s="107"/>
      <c r="M637" s="111"/>
      <c r="N637" s="112"/>
      <c r="O637" s="112"/>
      <c r="P637" s="112"/>
      <c r="Q637" s="112"/>
      <c r="R637" s="112"/>
      <c r="S637" s="112"/>
      <c r="T637" s="113"/>
      <c r="AT637" s="108" t="s">
        <v>204</v>
      </c>
      <c r="AU637" s="108" t="s">
        <v>87</v>
      </c>
      <c r="AV637" s="106" t="s">
        <v>87</v>
      </c>
      <c r="AW637" s="106" t="s">
        <v>34</v>
      </c>
      <c r="AX637" s="106" t="s">
        <v>77</v>
      </c>
      <c r="AY637" s="108" t="s">
        <v>126</v>
      </c>
    </row>
    <row r="638" spans="1:65" s="114" customFormat="1">
      <c r="B638" s="115"/>
      <c r="D638" s="94" t="s">
        <v>204</v>
      </c>
      <c r="E638" s="116" t="s">
        <v>1</v>
      </c>
      <c r="F638" s="117" t="s">
        <v>206</v>
      </c>
      <c r="H638" s="118">
        <v>1557.376</v>
      </c>
      <c r="L638" s="115"/>
      <c r="M638" s="119"/>
      <c r="N638" s="120"/>
      <c r="O638" s="120"/>
      <c r="P638" s="120"/>
      <c r="Q638" s="120"/>
      <c r="R638" s="120"/>
      <c r="S638" s="120"/>
      <c r="T638" s="121"/>
      <c r="AT638" s="116" t="s">
        <v>204</v>
      </c>
      <c r="AU638" s="116" t="s">
        <v>87</v>
      </c>
      <c r="AV638" s="114" t="s">
        <v>144</v>
      </c>
      <c r="AW638" s="114" t="s">
        <v>34</v>
      </c>
      <c r="AX638" s="114" t="s">
        <v>85</v>
      </c>
      <c r="AY638" s="116" t="s">
        <v>126</v>
      </c>
    </row>
    <row r="639" spans="1:65" s="72" customFormat="1" ht="22.9" customHeight="1">
      <c r="B639" s="73"/>
      <c r="D639" s="74" t="s">
        <v>76</v>
      </c>
      <c r="E639" s="148" t="s">
        <v>959</v>
      </c>
      <c r="F639" s="148" t="s">
        <v>960</v>
      </c>
      <c r="G639" s="149"/>
      <c r="H639" s="149"/>
      <c r="I639" s="149"/>
      <c r="J639" s="150">
        <f>BK639</f>
        <v>0</v>
      </c>
      <c r="L639" s="73"/>
      <c r="M639" s="75"/>
      <c r="N639" s="76"/>
      <c r="O639" s="76"/>
      <c r="P639" s="77">
        <f>SUM(P640:P651)</f>
        <v>94.737216000000004</v>
      </c>
      <c r="Q639" s="76"/>
      <c r="R639" s="77">
        <f>SUM(R640:R651)</f>
        <v>0.24848639999999997</v>
      </c>
      <c r="S639" s="76"/>
      <c r="T639" s="78">
        <f>SUM(T640:T651)</f>
        <v>0</v>
      </c>
      <c r="AR639" s="74" t="s">
        <v>87</v>
      </c>
      <c r="AT639" s="79" t="s">
        <v>76</v>
      </c>
      <c r="AU639" s="79" t="s">
        <v>85</v>
      </c>
      <c r="AY639" s="74" t="s">
        <v>126</v>
      </c>
      <c r="BK639" s="80">
        <f>SUM(BK640:BK651)</f>
        <v>0</v>
      </c>
    </row>
    <row r="640" spans="1:65" s="11" customFormat="1" ht="33" customHeight="1">
      <c r="A640" s="246"/>
      <c r="B640" s="9"/>
      <c r="C640" s="81" t="s">
        <v>961</v>
      </c>
      <c r="D640" s="81" t="s">
        <v>129</v>
      </c>
      <c r="E640" s="82" t="s">
        <v>962</v>
      </c>
      <c r="F640" s="83" t="s">
        <v>963</v>
      </c>
      <c r="G640" s="84" t="s">
        <v>248</v>
      </c>
      <c r="H640" s="85">
        <v>778.68799999999999</v>
      </c>
      <c r="I640" s="1">
        <v>0</v>
      </c>
      <c r="J640" s="86">
        <f>ROUND(I640*H640,2)</f>
        <v>0</v>
      </c>
      <c r="K640" s="87"/>
      <c r="L640" s="9"/>
      <c r="M640" s="88" t="s">
        <v>1</v>
      </c>
      <c r="N640" s="89" t="s">
        <v>42</v>
      </c>
      <c r="O640" s="90">
        <v>0.11700000000000001</v>
      </c>
      <c r="P640" s="90">
        <f>O640*H640</f>
        <v>91.106496000000007</v>
      </c>
      <c r="Q640" s="90">
        <v>2.9999999999999997E-4</v>
      </c>
      <c r="R640" s="90">
        <f>Q640*H640</f>
        <v>0.23360639999999996</v>
      </c>
      <c r="S640" s="90">
        <v>0</v>
      </c>
      <c r="T640" s="91">
        <f>S640*H640</f>
        <v>0</v>
      </c>
      <c r="U640" s="246"/>
      <c r="V640" s="246"/>
      <c r="W640" s="246"/>
      <c r="X640" s="246"/>
      <c r="Y640" s="246"/>
      <c r="Z640" s="246"/>
      <c r="AA640" s="246"/>
      <c r="AB640" s="246"/>
      <c r="AC640" s="246"/>
      <c r="AD640" s="246"/>
      <c r="AE640" s="246"/>
      <c r="AR640" s="92" t="s">
        <v>272</v>
      </c>
      <c r="AT640" s="92" t="s">
        <v>129</v>
      </c>
      <c r="AU640" s="92" t="s">
        <v>87</v>
      </c>
      <c r="AY640" s="3" t="s">
        <v>126</v>
      </c>
      <c r="BE640" s="93">
        <f>IF(N640="základní",J640,0)</f>
        <v>0</v>
      </c>
      <c r="BF640" s="93">
        <f>IF(N640="snížená",J640,0)</f>
        <v>0</v>
      </c>
      <c r="BG640" s="93">
        <f>IF(N640="zákl. přenesená",J640,0)</f>
        <v>0</v>
      </c>
      <c r="BH640" s="93">
        <f>IF(N640="sníž. přenesená",J640,0)</f>
        <v>0</v>
      </c>
      <c r="BI640" s="93">
        <f>IF(N640="nulová",J640,0)</f>
        <v>0</v>
      </c>
      <c r="BJ640" s="3" t="s">
        <v>85</v>
      </c>
      <c r="BK640" s="93">
        <f>ROUND(I640*H640,2)</f>
        <v>0</v>
      </c>
      <c r="BL640" s="3" t="s">
        <v>272</v>
      </c>
      <c r="BM640" s="92" t="s">
        <v>964</v>
      </c>
    </row>
    <row r="641" spans="1:65" s="106" customFormat="1">
      <c r="B641" s="107"/>
      <c r="D641" s="94" t="s">
        <v>204</v>
      </c>
      <c r="E641" s="108" t="s">
        <v>1</v>
      </c>
      <c r="F641" s="109" t="s">
        <v>957</v>
      </c>
      <c r="H641" s="110">
        <v>249.38</v>
      </c>
      <c r="L641" s="107"/>
      <c r="M641" s="111"/>
      <c r="N641" s="112"/>
      <c r="O641" s="112"/>
      <c r="P641" s="112"/>
      <c r="Q641" s="112"/>
      <c r="R641" s="112"/>
      <c r="S641" s="112"/>
      <c r="T641" s="113"/>
      <c r="AT641" s="108" t="s">
        <v>204</v>
      </c>
      <c r="AU641" s="108" t="s">
        <v>87</v>
      </c>
      <c r="AV641" s="106" t="s">
        <v>87</v>
      </c>
      <c r="AW641" s="106" t="s">
        <v>34</v>
      </c>
      <c r="AX641" s="106" t="s">
        <v>77</v>
      </c>
      <c r="AY641" s="108" t="s">
        <v>126</v>
      </c>
    </row>
    <row r="642" spans="1:65" s="106" customFormat="1">
      <c r="B642" s="107"/>
      <c r="D642" s="94" t="s">
        <v>204</v>
      </c>
      <c r="E642" s="108" t="s">
        <v>1</v>
      </c>
      <c r="F642" s="109" t="s">
        <v>958</v>
      </c>
      <c r="H642" s="110">
        <v>529.30799999999999</v>
      </c>
      <c r="L642" s="107"/>
      <c r="M642" s="111"/>
      <c r="N642" s="112"/>
      <c r="O642" s="112"/>
      <c r="P642" s="112"/>
      <c r="Q642" s="112"/>
      <c r="R642" s="112"/>
      <c r="S642" s="112"/>
      <c r="T642" s="113"/>
      <c r="AT642" s="108" t="s">
        <v>204</v>
      </c>
      <c r="AU642" s="108" t="s">
        <v>87</v>
      </c>
      <c r="AV642" s="106" t="s">
        <v>87</v>
      </c>
      <c r="AW642" s="106" t="s">
        <v>34</v>
      </c>
      <c r="AX642" s="106" t="s">
        <v>77</v>
      </c>
      <c r="AY642" s="108" t="s">
        <v>126</v>
      </c>
    </row>
    <row r="643" spans="1:65" s="114" customFormat="1">
      <c r="B643" s="115"/>
      <c r="D643" s="94" t="s">
        <v>204</v>
      </c>
      <c r="E643" s="116" t="s">
        <v>1</v>
      </c>
      <c r="F643" s="117" t="s">
        <v>206</v>
      </c>
      <c r="H643" s="118">
        <v>778.68799999999999</v>
      </c>
      <c r="L643" s="115"/>
      <c r="M643" s="119"/>
      <c r="N643" s="120"/>
      <c r="O643" s="120"/>
      <c r="P643" s="120"/>
      <c r="Q643" s="120"/>
      <c r="R643" s="120"/>
      <c r="S643" s="120"/>
      <c r="T643" s="121"/>
      <c r="AT643" s="116" t="s">
        <v>204</v>
      </c>
      <c r="AU643" s="116" t="s">
        <v>87</v>
      </c>
      <c r="AV643" s="114" t="s">
        <v>144</v>
      </c>
      <c r="AW643" s="114" t="s">
        <v>34</v>
      </c>
      <c r="AX643" s="114" t="s">
        <v>85</v>
      </c>
      <c r="AY643" s="116" t="s">
        <v>126</v>
      </c>
    </row>
    <row r="644" spans="1:65" s="11" customFormat="1" ht="33" customHeight="1">
      <c r="A644" s="246"/>
      <c r="B644" s="9"/>
      <c r="C644" s="81" t="s">
        <v>965</v>
      </c>
      <c r="D644" s="81" t="s">
        <v>129</v>
      </c>
      <c r="E644" s="82" t="s">
        <v>966</v>
      </c>
      <c r="F644" s="83" t="s">
        <v>967</v>
      </c>
      <c r="G644" s="84" t="s">
        <v>248</v>
      </c>
      <c r="H644" s="85">
        <v>39.68</v>
      </c>
      <c r="I644" s="1">
        <v>0</v>
      </c>
      <c r="J644" s="86">
        <f>ROUND(I644*H644,2)</f>
        <v>0</v>
      </c>
      <c r="K644" s="87"/>
      <c r="L644" s="9"/>
      <c r="M644" s="88" t="s">
        <v>1</v>
      </c>
      <c r="N644" s="89" t="s">
        <v>42</v>
      </c>
      <c r="O644" s="90">
        <v>3.5000000000000003E-2</v>
      </c>
      <c r="P644" s="90">
        <f>O644*H644</f>
        <v>1.3888</v>
      </c>
      <c r="Q644" s="90">
        <v>2.1000000000000001E-4</v>
      </c>
      <c r="R644" s="90">
        <f>Q644*H644</f>
        <v>8.3327999999999996E-3</v>
      </c>
      <c r="S644" s="90">
        <v>0</v>
      </c>
      <c r="T644" s="91">
        <f>S644*H644</f>
        <v>0</v>
      </c>
      <c r="U644" s="246"/>
      <c r="V644" s="246"/>
      <c r="W644" s="246"/>
      <c r="X644" s="246"/>
      <c r="Y644" s="246"/>
      <c r="Z644" s="246"/>
      <c r="AA644" s="246"/>
      <c r="AB644" s="246"/>
      <c r="AC644" s="246"/>
      <c r="AD644" s="246"/>
      <c r="AE644" s="246"/>
      <c r="AR644" s="92" t="s">
        <v>272</v>
      </c>
      <c r="AT644" s="92" t="s">
        <v>129</v>
      </c>
      <c r="AU644" s="92" t="s">
        <v>87</v>
      </c>
      <c r="AY644" s="3" t="s">
        <v>126</v>
      </c>
      <c r="BE644" s="93">
        <f>IF(N644="základní",J644,0)</f>
        <v>0</v>
      </c>
      <c r="BF644" s="93">
        <f>IF(N644="snížená",J644,0)</f>
        <v>0</v>
      </c>
      <c r="BG644" s="93">
        <f>IF(N644="zákl. přenesená",J644,0)</f>
        <v>0</v>
      </c>
      <c r="BH644" s="93">
        <f>IF(N644="sníž. přenesená",J644,0)</f>
        <v>0</v>
      </c>
      <c r="BI644" s="93">
        <f>IF(N644="nulová",J644,0)</f>
        <v>0</v>
      </c>
      <c r="BJ644" s="3" t="s">
        <v>85</v>
      </c>
      <c r="BK644" s="93">
        <f>ROUND(I644*H644,2)</f>
        <v>0</v>
      </c>
      <c r="BL644" s="3" t="s">
        <v>272</v>
      </c>
      <c r="BM644" s="92" t="s">
        <v>968</v>
      </c>
    </row>
    <row r="645" spans="1:65" s="126" customFormat="1">
      <c r="B645" s="127"/>
      <c r="D645" s="94" t="s">
        <v>204</v>
      </c>
      <c r="E645" s="128" t="s">
        <v>1</v>
      </c>
      <c r="F645" s="129" t="s">
        <v>969</v>
      </c>
      <c r="H645" s="128" t="s">
        <v>1</v>
      </c>
      <c r="L645" s="127"/>
      <c r="M645" s="130"/>
      <c r="N645" s="131"/>
      <c r="O645" s="131"/>
      <c r="P645" s="131"/>
      <c r="Q645" s="131"/>
      <c r="R645" s="131"/>
      <c r="S645" s="131"/>
      <c r="T645" s="132"/>
      <c r="AT645" s="128" t="s">
        <v>204</v>
      </c>
      <c r="AU645" s="128" t="s">
        <v>87</v>
      </c>
      <c r="AV645" s="126" t="s">
        <v>85</v>
      </c>
      <c r="AW645" s="126" t="s">
        <v>34</v>
      </c>
      <c r="AX645" s="126" t="s">
        <v>77</v>
      </c>
      <c r="AY645" s="128" t="s">
        <v>126</v>
      </c>
    </row>
    <row r="646" spans="1:65" s="106" customFormat="1">
      <c r="B646" s="107"/>
      <c r="D646" s="94" t="s">
        <v>204</v>
      </c>
      <c r="E646" s="108" t="s">
        <v>1</v>
      </c>
      <c r="F646" s="109" t="s">
        <v>970</v>
      </c>
      <c r="H646" s="110">
        <v>39.68</v>
      </c>
      <c r="L646" s="107"/>
      <c r="M646" s="111"/>
      <c r="N646" s="112"/>
      <c r="O646" s="112"/>
      <c r="P646" s="112"/>
      <c r="Q646" s="112"/>
      <c r="R646" s="112"/>
      <c r="S646" s="112"/>
      <c r="T646" s="113"/>
      <c r="AT646" s="108" t="s">
        <v>204</v>
      </c>
      <c r="AU646" s="108" t="s">
        <v>87</v>
      </c>
      <c r="AV646" s="106" t="s">
        <v>87</v>
      </c>
      <c r="AW646" s="106" t="s">
        <v>34</v>
      </c>
      <c r="AX646" s="106" t="s">
        <v>77</v>
      </c>
      <c r="AY646" s="108" t="s">
        <v>126</v>
      </c>
    </row>
    <row r="647" spans="1:65" s="114" customFormat="1">
      <c r="B647" s="115"/>
      <c r="D647" s="94" t="s">
        <v>204</v>
      </c>
      <c r="E647" s="116" t="s">
        <v>1</v>
      </c>
      <c r="F647" s="117" t="s">
        <v>206</v>
      </c>
      <c r="H647" s="118">
        <v>39.68</v>
      </c>
      <c r="L647" s="115"/>
      <c r="M647" s="119"/>
      <c r="N647" s="120"/>
      <c r="O647" s="120"/>
      <c r="P647" s="120"/>
      <c r="Q647" s="120"/>
      <c r="R647" s="120"/>
      <c r="S647" s="120"/>
      <c r="T647" s="121"/>
      <c r="AT647" s="116" t="s">
        <v>204</v>
      </c>
      <c r="AU647" s="116" t="s">
        <v>87</v>
      </c>
      <c r="AV647" s="114" t="s">
        <v>144</v>
      </c>
      <c r="AW647" s="114" t="s">
        <v>34</v>
      </c>
      <c r="AX647" s="114" t="s">
        <v>85</v>
      </c>
      <c r="AY647" s="116" t="s">
        <v>126</v>
      </c>
    </row>
    <row r="648" spans="1:65" s="11" customFormat="1" ht="24.2" customHeight="1">
      <c r="A648" s="246"/>
      <c r="B648" s="9"/>
      <c r="C648" s="81" t="s">
        <v>971</v>
      </c>
      <c r="D648" s="81" t="s">
        <v>129</v>
      </c>
      <c r="E648" s="82" t="s">
        <v>972</v>
      </c>
      <c r="F648" s="83" t="s">
        <v>973</v>
      </c>
      <c r="G648" s="84" t="s">
        <v>248</v>
      </c>
      <c r="H648" s="85">
        <v>19.84</v>
      </c>
      <c r="I648" s="1">
        <v>0</v>
      </c>
      <c r="J648" s="86">
        <f>ROUND(I648*H648,2)</f>
        <v>0</v>
      </c>
      <c r="K648" s="87"/>
      <c r="L648" s="9"/>
      <c r="M648" s="88" t="s">
        <v>1</v>
      </c>
      <c r="N648" s="89" t="s">
        <v>42</v>
      </c>
      <c r="O648" s="90">
        <v>0.113</v>
      </c>
      <c r="P648" s="90">
        <f>O648*H648</f>
        <v>2.2419199999999999</v>
      </c>
      <c r="Q648" s="90">
        <v>3.3E-4</v>
      </c>
      <c r="R648" s="90">
        <f>Q648*H648</f>
        <v>6.5471999999999995E-3</v>
      </c>
      <c r="S648" s="90">
        <v>0</v>
      </c>
      <c r="T648" s="91">
        <f>S648*H648</f>
        <v>0</v>
      </c>
      <c r="U648" s="246"/>
      <c r="V648" s="246"/>
      <c r="W648" s="246"/>
      <c r="X648" s="246"/>
      <c r="Y648" s="246"/>
      <c r="Z648" s="246"/>
      <c r="AA648" s="246"/>
      <c r="AB648" s="246"/>
      <c r="AC648" s="246"/>
      <c r="AD648" s="246"/>
      <c r="AE648" s="246"/>
      <c r="AR648" s="92" t="s">
        <v>272</v>
      </c>
      <c r="AT648" s="92" t="s">
        <v>129</v>
      </c>
      <c r="AU648" s="92" t="s">
        <v>87</v>
      </c>
      <c r="AY648" s="3" t="s">
        <v>126</v>
      </c>
      <c r="BE648" s="93">
        <f>IF(N648="základní",J648,0)</f>
        <v>0</v>
      </c>
      <c r="BF648" s="93">
        <f>IF(N648="snížená",J648,0)</f>
        <v>0</v>
      </c>
      <c r="BG648" s="93">
        <f>IF(N648="zákl. přenesená",J648,0)</f>
        <v>0</v>
      </c>
      <c r="BH648" s="93">
        <f>IF(N648="sníž. přenesená",J648,0)</f>
        <v>0</v>
      </c>
      <c r="BI648" s="93">
        <f>IF(N648="nulová",J648,0)</f>
        <v>0</v>
      </c>
      <c r="BJ648" s="3" t="s">
        <v>85</v>
      </c>
      <c r="BK648" s="93">
        <f>ROUND(I648*H648,2)</f>
        <v>0</v>
      </c>
      <c r="BL648" s="3" t="s">
        <v>272</v>
      </c>
      <c r="BM648" s="92" t="s">
        <v>974</v>
      </c>
    </row>
    <row r="649" spans="1:65" s="126" customFormat="1">
      <c r="B649" s="127"/>
      <c r="D649" s="94" t="s">
        <v>204</v>
      </c>
      <c r="E649" s="128" t="s">
        <v>1</v>
      </c>
      <c r="F649" s="129" t="s">
        <v>975</v>
      </c>
      <c r="H649" s="128" t="s">
        <v>1</v>
      </c>
      <c r="L649" s="127"/>
      <c r="M649" s="130"/>
      <c r="N649" s="131"/>
      <c r="O649" s="131"/>
      <c r="P649" s="131"/>
      <c r="Q649" s="131"/>
      <c r="R649" s="131"/>
      <c r="S649" s="131"/>
      <c r="T649" s="132"/>
      <c r="AT649" s="128" t="s">
        <v>204</v>
      </c>
      <c r="AU649" s="128" t="s">
        <v>87</v>
      </c>
      <c r="AV649" s="126" t="s">
        <v>85</v>
      </c>
      <c r="AW649" s="126" t="s">
        <v>34</v>
      </c>
      <c r="AX649" s="126" t="s">
        <v>77</v>
      </c>
      <c r="AY649" s="128" t="s">
        <v>126</v>
      </c>
    </row>
    <row r="650" spans="1:65" s="106" customFormat="1">
      <c r="B650" s="107"/>
      <c r="D650" s="94" t="s">
        <v>204</v>
      </c>
      <c r="E650" s="108" t="s">
        <v>1</v>
      </c>
      <c r="F650" s="109" t="s">
        <v>303</v>
      </c>
      <c r="H650" s="110">
        <v>19.84</v>
      </c>
      <c r="L650" s="107"/>
      <c r="M650" s="111"/>
      <c r="N650" s="112"/>
      <c r="O650" s="112"/>
      <c r="P650" s="112"/>
      <c r="Q650" s="112"/>
      <c r="R650" s="112"/>
      <c r="S650" s="112"/>
      <c r="T650" s="113"/>
      <c r="AT650" s="108" t="s">
        <v>204</v>
      </c>
      <c r="AU650" s="108" t="s">
        <v>87</v>
      </c>
      <c r="AV650" s="106" t="s">
        <v>87</v>
      </c>
      <c r="AW650" s="106" t="s">
        <v>34</v>
      </c>
      <c r="AX650" s="106" t="s">
        <v>77</v>
      </c>
      <c r="AY650" s="108" t="s">
        <v>126</v>
      </c>
    </row>
    <row r="651" spans="1:65" s="114" customFormat="1">
      <c r="B651" s="115"/>
      <c r="D651" s="94" t="s">
        <v>204</v>
      </c>
      <c r="E651" s="116" t="s">
        <v>1</v>
      </c>
      <c r="F651" s="117" t="s">
        <v>206</v>
      </c>
      <c r="H651" s="118">
        <v>19.84</v>
      </c>
      <c r="L651" s="115"/>
      <c r="M651" s="143"/>
      <c r="N651" s="144"/>
      <c r="O651" s="144"/>
      <c r="P651" s="144"/>
      <c r="Q651" s="144"/>
      <c r="R651" s="144"/>
      <c r="S651" s="144"/>
      <c r="T651" s="145"/>
      <c r="AT651" s="116" t="s">
        <v>204</v>
      </c>
      <c r="AU651" s="116" t="s">
        <v>87</v>
      </c>
      <c r="AV651" s="114" t="s">
        <v>144</v>
      </c>
      <c r="AW651" s="114" t="s">
        <v>34</v>
      </c>
      <c r="AX651" s="114" t="s">
        <v>85</v>
      </c>
      <c r="AY651" s="116" t="s">
        <v>126</v>
      </c>
    </row>
    <row r="652" spans="1:65" s="11" customFormat="1" ht="6.95" customHeight="1">
      <c r="A652" s="246"/>
      <c r="B652" s="37"/>
      <c r="C652" s="38"/>
      <c r="D652" s="38"/>
      <c r="E652" s="38"/>
      <c r="F652" s="38"/>
      <c r="G652" s="38"/>
      <c r="H652" s="38"/>
      <c r="I652" s="38"/>
      <c r="J652" s="38"/>
      <c r="K652" s="38"/>
      <c r="L652" s="9"/>
      <c r="M652" s="246"/>
      <c r="O652" s="246"/>
      <c r="P652" s="246"/>
      <c r="Q652" s="246"/>
      <c r="R652" s="246"/>
      <c r="S652" s="246"/>
      <c r="T652" s="246"/>
      <c r="U652" s="246"/>
      <c r="V652" s="246"/>
      <c r="W652" s="246"/>
      <c r="X652" s="246"/>
      <c r="Y652" s="246"/>
      <c r="Z652" s="246"/>
      <c r="AA652" s="246"/>
      <c r="AB652" s="246"/>
      <c r="AC652" s="246"/>
      <c r="AD652" s="246"/>
      <c r="AE652" s="246"/>
    </row>
  </sheetData>
  <sheetProtection algorithmName="SHA-512" hashValue="ZICJGNiEkH6vurzKJek2cSg/jOgmdW7CFZxfKA7cONkcg4fQ9xAcLC4Rhd3we6GIS2cFPkC30dzLBX+vh7NGCg==" saltValue="g95lrMvCe3LdfzijGGeoVA==" spinCount="100000" sheet="1" selectLockedCells="1"/>
  <autoFilter ref="C135:K651"/>
  <mergeCells count="18">
    <mergeCell ref="F373:J373"/>
    <mergeCell ref="F375:J375"/>
    <mergeCell ref="F377:J377"/>
    <mergeCell ref="F379:J379"/>
    <mergeCell ref="E87:H87"/>
    <mergeCell ref="E126:H126"/>
    <mergeCell ref="E128:H128"/>
    <mergeCell ref="F229:J229"/>
    <mergeCell ref="F297:J297"/>
    <mergeCell ref="F299:J299"/>
    <mergeCell ref="F355:J355"/>
    <mergeCell ref="F371:J371"/>
    <mergeCell ref="E85:H85"/>
    <mergeCell ref="L2:V2"/>
    <mergeCell ref="E7:H7"/>
    <mergeCell ref="E9:H9"/>
    <mergeCell ref="E18:H18"/>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9" manualBreakCount="9">
    <brk id="176" min="2" max="9" man="1"/>
    <brk id="227" min="2" max="9" man="1"/>
    <brk id="321" min="2" max="9" man="1"/>
    <brk id="368" min="2" max="9" man="1"/>
    <brk id="405" min="2" max="9" man="1"/>
    <brk id="440" min="2" max="9" man="1"/>
    <brk id="485" min="2" max="9" man="1"/>
    <brk id="542" min="2" max="9" man="1"/>
    <brk id="586"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1"/>
  <sheetViews>
    <sheetView showGridLines="0" topLeftCell="A119" zoomScaleNormal="100" zoomScaleSheetLayoutView="100" workbookViewId="0">
      <selection activeCell="I131" sqref="I131"/>
    </sheetView>
  </sheetViews>
  <sheetFormatPr defaultRowHeight="11.25"/>
  <cols>
    <col min="1" max="1" width="8.33203125" style="232" customWidth="1"/>
    <col min="2" max="2" width="1.1640625" style="232" customWidth="1"/>
    <col min="3" max="3" width="4.1640625" style="232" customWidth="1"/>
    <col min="4" max="4" width="4.33203125" style="232" customWidth="1"/>
    <col min="5" max="5" width="17.1640625" style="232" customWidth="1"/>
    <col min="6" max="6" width="50.83203125" style="232" customWidth="1"/>
    <col min="7" max="7" width="7.5" style="232" customWidth="1"/>
    <col min="8" max="8" width="14" style="232" customWidth="1"/>
    <col min="9" max="9" width="15.83203125" style="232" customWidth="1"/>
    <col min="10" max="10" width="22.33203125" style="232" customWidth="1"/>
    <col min="11" max="11" width="22.33203125" style="232" hidden="1" customWidth="1"/>
    <col min="12" max="12" width="9.33203125" style="232" customWidth="1"/>
    <col min="13" max="13" width="10.83203125" style="232" hidden="1" customWidth="1"/>
    <col min="14" max="14" width="9.33203125" style="232" hidden="1"/>
    <col min="15" max="20" width="14.1640625" style="232" hidden="1" customWidth="1"/>
    <col min="21" max="21" width="16.33203125" style="232" hidden="1" customWidth="1"/>
    <col min="22" max="22" width="12.33203125" style="232" customWidth="1"/>
    <col min="23" max="23" width="16.33203125" style="232" customWidth="1"/>
    <col min="24" max="24" width="12.33203125" style="232" customWidth="1"/>
    <col min="25" max="25" width="15" style="232" customWidth="1"/>
    <col min="26" max="26" width="11" style="232" customWidth="1"/>
    <col min="27" max="27" width="15" style="232" customWidth="1"/>
    <col min="28" max="28" width="16.33203125" style="232" customWidth="1"/>
    <col min="29" max="29" width="11" style="232" customWidth="1"/>
    <col min="30" max="30" width="15" style="232" customWidth="1"/>
    <col min="31" max="31" width="16.33203125" style="232" customWidth="1"/>
    <col min="32" max="43" width="9.33203125" style="232"/>
    <col min="44" max="65" width="9.33203125" style="232" hidden="1"/>
    <col min="66" max="16384" width="9.33203125" style="232"/>
  </cols>
  <sheetData>
    <row r="2" spans="1:46" ht="36.950000000000003" customHeight="1">
      <c r="L2" s="253" t="s">
        <v>5</v>
      </c>
      <c r="M2" s="254"/>
      <c r="N2" s="254"/>
      <c r="O2" s="254"/>
      <c r="P2" s="254"/>
      <c r="Q2" s="254"/>
      <c r="R2" s="254"/>
      <c r="S2" s="254"/>
      <c r="T2" s="254"/>
      <c r="U2" s="254"/>
      <c r="V2" s="254"/>
      <c r="AT2" s="3" t="s">
        <v>93</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237" t="s">
        <v>14</v>
      </c>
      <c r="L6" s="6"/>
    </row>
    <row r="7" spans="1:46" ht="16.5" customHeight="1">
      <c r="B7" s="6"/>
      <c r="E7" s="285" t="str">
        <f>'Rekapitulace stavby'!K6</f>
        <v>ZŠ Hanspaulka - rekonstrukce tělocvičny</v>
      </c>
      <c r="F7" s="286"/>
      <c r="G7" s="286"/>
      <c r="H7" s="286"/>
      <c r="L7" s="6"/>
    </row>
    <row r="8" spans="1:46" s="11" customFormat="1" ht="12" customHeight="1">
      <c r="A8" s="236"/>
      <c r="B8" s="9"/>
      <c r="C8" s="236"/>
      <c r="D8" s="237" t="s">
        <v>98</v>
      </c>
      <c r="E8" s="236"/>
      <c r="F8" s="236"/>
      <c r="G8" s="236"/>
      <c r="H8" s="236"/>
      <c r="I8" s="236"/>
      <c r="J8" s="236"/>
      <c r="K8" s="236"/>
      <c r="L8" s="10"/>
      <c r="S8" s="236"/>
      <c r="T8" s="236"/>
      <c r="U8" s="236"/>
      <c r="V8" s="236"/>
      <c r="W8" s="236"/>
      <c r="X8" s="236"/>
      <c r="Y8" s="236"/>
      <c r="Z8" s="236"/>
      <c r="AA8" s="236"/>
      <c r="AB8" s="236"/>
      <c r="AC8" s="236"/>
      <c r="AD8" s="236"/>
      <c r="AE8" s="236"/>
    </row>
    <row r="9" spans="1:46" s="11" customFormat="1" ht="16.5" customHeight="1">
      <c r="A9" s="236"/>
      <c r="B9" s="9"/>
      <c r="C9" s="236"/>
      <c r="D9" s="236"/>
      <c r="E9" s="275" t="s">
        <v>976</v>
      </c>
      <c r="F9" s="284"/>
      <c r="G9" s="284"/>
      <c r="H9" s="284"/>
      <c r="I9" s="236"/>
      <c r="J9" s="236"/>
      <c r="K9" s="236"/>
      <c r="L9" s="10"/>
      <c r="S9" s="236"/>
      <c r="T9" s="236"/>
      <c r="U9" s="236"/>
      <c r="V9" s="236"/>
      <c r="W9" s="236"/>
      <c r="X9" s="236"/>
      <c r="Y9" s="236"/>
      <c r="Z9" s="236"/>
      <c r="AA9" s="236"/>
      <c r="AB9" s="236"/>
      <c r="AC9" s="236"/>
      <c r="AD9" s="236"/>
      <c r="AE9" s="236"/>
    </row>
    <row r="10" spans="1:46" s="11" customFormat="1">
      <c r="A10" s="236"/>
      <c r="B10" s="9"/>
      <c r="C10" s="236"/>
      <c r="D10" s="236"/>
      <c r="E10" s="236"/>
      <c r="F10" s="236"/>
      <c r="G10" s="236"/>
      <c r="H10" s="236"/>
      <c r="I10" s="236"/>
      <c r="J10" s="236"/>
      <c r="K10" s="236"/>
      <c r="L10" s="10"/>
      <c r="S10" s="236"/>
      <c r="T10" s="236"/>
      <c r="U10" s="236"/>
      <c r="V10" s="236"/>
      <c r="W10" s="236"/>
      <c r="X10" s="236"/>
      <c r="Y10" s="236"/>
      <c r="Z10" s="236"/>
      <c r="AA10" s="236"/>
      <c r="AB10" s="236"/>
      <c r="AC10" s="236"/>
      <c r="AD10" s="236"/>
      <c r="AE10" s="236"/>
    </row>
    <row r="11" spans="1:46" s="11" customFormat="1" ht="12" customHeight="1">
      <c r="A11" s="236"/>
      <c r="B11" s="9"/>
      <c r="C11" s="236"/>
      <c r="D11" s="237" t="s">
        <v>16</v>
      </c>
      <c r="E11" s="236"/>
      <c r="F11" s="231" t="s">
        <v>1</v>
      </c>
      <c r="G11" s="236"/>
      <c r="H11" s="236"/>
      <c r="I11" s="237" t="s">
        <v>17</v>
      </c>
      <c r="J11" s="231" t="s">
        <v>1</v>
      </c>
      <c r="K11" s="236"/>
      <c r="L11" s="10"/>
      <c r="S11" s="236"/>
      <c r="T11" s="236"/>
      <c r="U11" s="236"/>
      <c r="V11" s="236"/>
      <c r="W11" s="236"/>
      <c r="X11" s="236"/>
      <c r="Y11" s="236"/>
      <c r="Z11" s="236"/>
      <c r="AA11" s="236"/>
      <c r="AB11" s="236"/>
      <c r="AC11" s="236"/>
      <c r="AD11" s="236"/>
      <c r="AE11" s="236"/>
    </row>
    <row r="12" spans="1:46" s="11" customFormat="1" ht="12" customHeight="1">
      <c r="A12" s="236"/>
      <c r="B12" s="9"/>
      <c r="C12" s="236"/>
      <c r="D12" s="237" t="s">
        <v>18</v>
      </c>
      <c r="E12" s="236"/>
      <c r="F12" s="231" t="s">
        <v>19</v>
      </c>
      <c r="G12" s="236"/>
      <c r="H12" s="236"/>
      <c r="I12" s="237" t="s">
        <v>20</v>
      </c>
      <c r="J12" s="229" t="str">
        <f>'Rekapitulace stavby'!AN8</f>
        <v>25. 3. 2025</v>
      </c>
      <c r="K12" s="236"/>
      <c r="L12" s="10"/>
      <c r="S12" s="236"/>
      <c r="T12" s="236"/>
      <c r="U12" s="236"/>
      <c r="V12" s="236"/>
      <c r="W12" s="236"/>
      <c r="X12" s="236"/>
      <c r="Y12" s="236"/>
      <c r="Z12" s="236"/>
      <c r="AA12" s="236"/>
      <c r="AB12" s="236"/>
      <c r="AC12" s="236"/>
      <c r="AD12" s="236"/>
      <c r="AE12" s="236"/>
    </row>
    <row r="13" spans="1:46" s="11" customFormat="1" ht="10.9" customHeight="1">
      <c r="A13" s="236"/>
      <c r="B13" s="9"/>
      <c r="C13" s="236"/>
      <c r="D13" s="236"/>
      <c r="E13" s="236"/>
      <c r="F13" s="236"/>
      <c r="G13" s="236"/>
      <c r="H13" s="236"/>
      <c r="I13" s="236"/>
      <c r="J13" s="236"/>
      <c r="K13" s="236"/>
      <c r="L13" s="10"/>
      <c r="S13" s="236"/>
      <c r="T13" s="236"/>
      <c r="U13" s="236"/>
      <c r="V13" s="236"/>
      <c r="W13" s="236"/>
      <c r="X13" s="236"/>
      <c r="Y13" s="236"/>
      <c r="Z13" s="236"/>
      <c r="AA13" s="236"/>
      <c r="AB13" s="236"/>
      <c r="AC13" s="236"/>
      <c r="AD13" s="236"/>
      <c r="AE13" s="236"/>
    </row>
    <row r="14" spans="1:46" s="11" customFormat="1" ht="12" customHeight="1">
      <c r="A14" s="236"/>
      <c r="B14" s="9"/>
      <c r="C14" s="236"/>
      <c r="D14" s="237" t="s">
        <v>22</v>
      </c>
      <c r="E14" s="236"/>
      <c r="F14" s="236"/>
      <c r="G14" s="236"/>
      <c r="H14" s="236"/>
      <c r="I14" s="237" t="s">
        <v>23</v>
      </c>
      <c r="J14" s="231" t="s">
        <v>24</v>
      </c>
      <c r="K14" s="236"/>
      <c r="L14" s="10"/>
      <c r="S14" s="236"/>
      <c r="T14" s="236"/>
      <c r="U14" s="236"/>
      <c r="V14" s="236"/>
      <c r="W14" s="236"/>
      <c r="X14" s="236"/>
      <c r="Y14" s="236"/>
      <c r="Z14" s="236"/>
      <c r="AA14" s="236"/>
      <c r="AB14" s="236"/>
      <c r="AC14" s="236"/>
      <c r="AD14" s="236"/>
      <c r="AE14" s="236"/>
    </row>
    <row r="15" spans="1:46" s="11" customFormat="1" ht="18" customHeight="1">
      <c r="A15" s="236"/>
      <c r="B15" s="9"/>
      <c r="C15" s="236"/>
      <c r="D15" s="236"/>
      <c r="E15" s="231" t="s">
        <v>25</v>
      </c>
      <c r="F15" s="236"/>
      <c r="G15" s="236"/>
      <c r="H15" s="236"/>
      <c r="I15" s="237" t="s">
        <v>26</v>
      </c>
      <c r="J15" s="231" t="s">
        <v>27</v>
      </c>
      <c r="K15" s="236"/>
      <c r="L15" s="10"/>
      <c r="S15" s="236"/>
      <c r="T15" s="236"/>
      <c r="U15" s="236"/>
      <c r="V15" s="236"/>
      <c r="W15" s="236"/>
      <c r="X15" s="236"/>
      <c r="Y15" s="236"/>
      <c r="Z15" s="236"/>
      <c r="AA15" s="236"/>
      <c r="AB15" s="236"/>
      <c r="AC15" s="236"/>
      <c r="AD15" s="236"/>
      <c r="AE15" s="236"/>
    </row>
    <row r="16" spans="1:46" s="11" customFormat="1" ht="6.95" customHeight="1">
      <c r="A16" s="236"/>
      <c r="B16" s="9"/>
      <c r="C16" s="236"/>
      <c r="D16" s="236"/>
      <c r="E16" s="236"/>
      <c r="F16" s="236"/>
      <c r="G16" s="236"/>
      <c r="H16" s="236"/>
      <c r="I16" s="236"/>
      <c r="J16" s="236"/>
      <c r="K16" s="236"/>
      <c r="L16" s="10"/>
      <c r="S16" s="236"/>
      <c r="T16" s="236"/>
      <c r="U16" s="236"/>
      <c r="V16" s="236"/>
      <c r="W16" s="236"/>
      <c r="X16" s="236"/>
      <c r="Y16" s="236"/>
      <c r="Z16" s="236"/>
      <c r="AA16" s="236"/>
      <c r="AB16" s="236"/>
      <c r="AC16" s="236"/>
      <c r="AD16" s="236"/>
      <c r="AE16" s="236"/>
    </row>
    <row r="17" spans="1:31" s="11" customFormat="1" ht="12" customHeight="1">
      <c r="A17" s="236"/>
      <c r="B17" s="9"/>
      <c r="C17" s="236"/>
      <c r="D17" s="237" t="s">
        <v>28</v>
      </c>
      <c r="E17" s="236"/>
      <c r="F17" s="236"/>
      <c r="G17" s="236"/>
      <c r="H17" s="236"/>
      <c r="I17" s="237" t="s">
        <v>23</v>
      </c>
      <c r="J17" s="231" t="str">
        <f>'Rekapitulace stavby'!AN13</f>
        <v/>
      </c>
      <c r="K17" s="236"/>
      <c r="L17" s="10"/>
      <c r="S17" s="236"/>
      <c r="T17" s="236"/>
      <c r="U17" s="236"/>
      <c r="V17" s="236"/>
      <c r="W17" s="236"/>
      <c r="X17" s="236"/>
      <c r="Y17" s="236"/>
      <c r="Z17" s="236"/>
      <c r="AA17" s="236"/>
      <c r="AB17" s="236"/>
      <c r="AC17" s="236"/>
      <c r="AD17" s="236"/>
      <c r="AE17" s="236"/>
    </row>
    <row r="18" spans="1:31" s="11" customFormat="1" ht="18" customHeight="1">
      <c r="A18" s="236"/>
      <c r="B18" s="9"/>
      <c r="C18" s="236"/>
      <c r="D18" s="236"/>
      <c r="E18" s="262" t="str">
        <f>'Rekapitulace stavby'!E14</f>
        <v xml:space="preserve"> </v>
      </c>
      <c r="F18" s="262"/>
      <c r="G18" s="262"/>
      <c r="H18" s="262"/>
      <c r="I18" s="237" t="s">
        <v>26</v>
      </c>
      <c r="J18" s="231" t="str">
        <f>'Rekapitulace stavby'!AN14</f>
        <v/>
      </c>
      <c r="K18" s="236"/>
      <c r="L18" s="10"/>
      <c r="S18" s="236"/>
      <c r="T18" s="236"/>
      <c r="U18" s="236"/>
      <c r="V18" s="236"/>
      <c r="W18" s="236"/>
      <c r="X18" s="236"/>
      <c r="Y18" s="236"/>
      <c r="Z18" s="236"/>
      <c r="AA18" s="236"/>
      <c r="AB18" s="236"/>
      <c r="AC18" s="236"/>
      <c r="AD18" s="236"/>
      <c r="AE18" s="236"/>
    </row>
    <row r="19" spans="1:31" s="11" customFormat="1" ht="6.95" customHeight="1">
      <c r="A19" s="236"/>
      <c r="B19" s="9"/>
      <c r="C19" s="236"/>
      <c r="D19" s="236"/>
      <c r="E19" s="236"/>
      <c r="F19" s="236"/>
      <c r="G19" s="236"/>
      <c r="H19" s="236"/>
      <c r="I19" s="236"/>
      <c r="J19" s="236"/>
      <c r="K19" s="236"/>
      <c r="L19" s="10"/>
      <c r="S19" s="236"/>
      <c r="T19" s="236"/>
      <c r="U19" s="236"/>
      <c r="V19" s="236"/>
      <c r="W19" s="236"/>
      <c r="X19" s="236"/>
      <c r="Y19" s="236"/>
      <c r="Z19" s="236"/>
      <c r="AA19" s="236"/>
      <c r="AB19" s="236"/>
      <c r="AC19" s="236"/>
      <c r="AD19" s="236"/>
      <c r="AE19" s="236"/>
    </row>
    <row r="20" spans="1:31" s="11" customFormat="1" ht="12" customHeight="1">
      <c r="A20" s="236"/>
      <c r="B20" s="9"/>
      <c r="C20" s="236"/>
      <c r="D20" s="237" t="s">
        <v>30</v>
      </c>
      <c r="E20" s="236"/>
      <c r="F20" s="236"/>
      <c r="G20" s="236"/>
      <c r="H20" s="236"/>
      <c r="I20" s="237" t="s">
        <v>23</v>
      </c>
      <c r="J20" s="231" t="s">
        <v>31</v>
      </c>
      <c r="K20" s="236"/>
      <c r="L20" s="10"/>
      <c r="S20" s="236"/>
      <c r="T20" s="236"/>
      <c r="U20" s="236"/>
      <c r="V20" s="236"/>
      <c r="W20" s="236"/>
      <c r="X20" s="236"/>
      <c r="Y20" s="236"/>
      <c r="Z20" s="236"/>
      <c r="AA20" s="236"/>
      <c r="AB20" s="236"/>
      <c r="AC20" s="236"/>
      <c r="AD20" s="236"/>
      <c r="AE20" s="236"/>
    </row>
    <row r="21" spans="1:31" s="11" customFormat="1" ht="18" customHeight="1">
      <c r="A21" s="236"/>
      <c r="B21" s="9"/>
      <c r="C21" s="236"/>
      <c r="D21" s="236"/>
      <c r="E21" s="231" t="s">
        <v>32</v>
      </c>
      <c r="F21" s="236"/>
      <c r="G21" s="236"/>
      <c r="H21" s="236"/>
      <c r="I21" s="237" t="s">
        <v>26</v>
      </c>
      <c r="J21" s="231" t="s">
        <v>33</v>
      </c>
      <c r="K21" s="236"/>
      <c r="L21" s="10"/>
      <c r="S21" s="236"/>
      <c r="T21" s="236"/>
      <c r="U21" s="236"/>
      <c r="V21" s="236"/>
      <c r="W21" s="236"/>
      <c r="X21" s="236"/>
      <c r="Y21" s="236"/>
      <c r="Z21" s="236"/>
      <c r="AA21" s="236"/>
      <c r="AB21" s="236"/>
      <c r="AC21" s="236"/>
      <c r="AD21" s="236"/>
      <c r="AE21" s="236"/>
    </row>
    <row r="22" spans="1:31" s="11" customFormat="1" ht="6.95" customHeight="1">
      <c r="A22" s="236"/>
      <c r="B22" s="9"/>
      <c r="C22" s="236"/>
      <c r="D22" s="236"/>
      <c r="E22" s="236"/>
      <c r="F22" s="236"/>
      <c r="G22" s="236"/>
      <c r="H22" s="236"/>
      <c r="I22" s="236"/>
      <c r="J22" s="236"/>
      <c r="K22" s="236"/>
      <c r="L22" s="10"/>
      <c r="S22" s="236"/>
      <c r="T22" s="236"/>
      <c r="U22" s="236"/>
      <c r="V22" s="236"/>
      <c r="W22" s="236"/>
      <c r="X22" s="236"/>
      <c r="Y22" s="236"/>
      <c r="Z22" s="236"/>
      <c r="AA22" s="236"/>
      <c r="AB22" s="236"/>
      <c r="AC22" s="236"/>
      <c r="AD22" s="236"/>
      <c r="AE22" s="236"/>
    </row>
    <row r="23" spans="1:31" s="11" customFormat="1" ht="12" customHeight="1">
      <c r="A23" s="236"/>
      <c r="B23" s="9"/>
      <c r="C23" s="236"/>
      <c r="D23" s="237" t="s">
        <v>35</v>
      </c>
      <c r="E23" s="236"/>
      <c r="F23" s="236"/>
      <c r="G23" s="236"/>
      <c r="H23" s="236"/>
      <c r="I23" s="237" t="s">
        <v>23</v>
      </c>
      <c r="J23" s="231" t="str">
        <f>IF('Rekapitulace stavby'!AN19="","",'Rekapitulace stavby'!AN19)</f>
        <v/>
      </c>
      <c r="K23" s="236"/>
      <c r="L23" s="10"/>
      <c r="S23" s="236"/>
      <c r="T23" s="236"/>
      <c r="U23" s="236"/>
      <c r="V23" s="236"/>
      <c r="W23" s="236"/>
      <c r="X23" s="236"/>
      <c r="Y23" s="236"/>
      <c r="Z23" s="236"/>
      <c r="AA23" s="236"/>
      <c r="AB23" s="236"/>
      <c r="AC23" s="236"/>
      <c r="AD23" s="236"/>
      <c r="AE23" s="236"/>
    </row>
    <row r="24" spans="1:31" s="11" customFormat="1" ht="18" customHeight="1">
      <c r="A24" s="236"/>
      <c r="B24" s="9"/>
      <c r="C24" s="236"/>
      <c r="D24" s="236"/>
      <c r="E24" s="231" t="str">
        <f>IF('Rekapitulace stavby'!E20="","",'Rekapitulace stavby'!E20)</f>
        <v xml:space="preserve"> </v>
      </c>
      <c r="F24" s="236"/>
      <c r="G24" s="236"/>
      <c r="H24" s="236"/>
      <c r="I24" s="237" t="s">
        <v>26</v>
      </c>
      <c r="J24" s="231" t="str">
        <f>IF('Rekapitulace stavby'!AN20="","",'Rekapitulace stavby'!AN20)</f>
        <v/>
      </c>
      <c r="K24" s="236"/>
      <c r="L24" s="10"/>
      <c r="S24" s="236"/>
      <c r="T24" s="236"/>
      <c r="U24" s="236"/>
      <c r="V24" s="236"/>
      <c r="W24" s="236"/>
      <c r="X24" s="236"/>
      <c r="Y24" s="236"/>
      <c r="Z24" s="236"/>
      <c r="AA24" s="236"/>
      <c r="AB24" s="236"/>
      <c r="AC24" s="236"/>
      <c r="AD24" s="236"/>
      <c r="AE24" s="236"/>
    </row>
    <row r="25" spans="1:31" s="11" customFormat="1" ht="6.95" customHeight="1">
      <c r="A25" s="236"/>
      <c r="B25" s="9"/>
      <c r="C25" s="236"/>
      <c r="D25" s="236"/>
      <c r="E25" s="236"/>
      <c r="F25" s="236"/>
      <c r="G25" s="236"/>
      <c r="H25" s="236"/>
      <c r="I25" s="236"/>
      <c r="J25" s="236"/>
      <c r="K25" s="236"/>
      <c r="L25" s="10"/>
      <c r="S25" s="236"/>
      <c r="T25" s="236"/>
      <c r="U25" s="236"/>
      <c r="V25" s="236"/>
      <c r="W25" s="236"/>
      <c r="X25" s="236"/>
      <c r="Y25" s="236"/>
      <c r="Z25" s="236"/>
      <c r="AA25" s="236"/>
      <c r="AB25" s="236"/>
      <c r="AC25" s="236"/>
      <c r="AD25" s="236"/>
      <c r="AE25" s="236"/>
    </row>
    <row r="26" spans="1:31" s="11" customFormat="1" ht="12" customHeight="1">
      <c r="A26" s="236"/>
      <c r="B26" s="9"/>
      <c r="C26" s="236"/>
      <c r="D26" s="237" t="s">
        <v>36</v>
      </c>
      <c r="E26" s="236"/>
      <c r="F26" s="236"/>
      <c r="G26" s="236"/>
      <c r="H26" s="236"/>
      <c r="I26" s="236"/>
      <c r="J26" s="236"/>
      <c r="K26" s="236"/>
      <c r="L26" s="10"/>
      <c r="S26" s="236"/>
      <c r="T26" s="236"/>
      <c r="U26" s="236"/>
      <c r="V26" s="236"/>
      <c r="W26" s="236"/>
      <c r="X26" s="236"/>
      <c r="Y26" s="236"/>
      <c r="Z26" s="236"/>
      <c r="AA26" s="236"/>
      <c r="AB26" s="236"/>
      <c r="AC26" s="236"/>
      <c r="AD26" s="236"/>
      <c r="AE26" s="236"/>
    </row>
    <row r="27" spans="1:31" s="238" customFormat="1" ht="131.25" customHeight="1">
      <c r="A27" s="13"/>
      <c r="B27" s="14"/>
      <c r="C27" s="13"/>
      <c r="D27" s="13"/>
      <c r="E27" s="264" t="s">
        <v>1243</v>
      </c>
      <c r="F27" s="264"/>
      <c r="G27" s="264"/>
      <c r="H27" s="264"/>
      <c r="I27" s="287"/>
      <c r="J27" s="287"/>
      <c r="K27" s="13"/>
      <c r="L27" s="15"/>
      <c r="S27" s="13"/>
      <c r="T27" s="13"/>
      <c r="U27" s="13"/>
      <c r="V27" s="13"/>
      <c r="W27" s="13"/>
      <c r="X27" s="13"/>
      <c r="Y27" s="13"/>
      <c r="Z27" s="13"/>
      <c r="AA27" s="13"/>
      <c r="AB27" s="13"/>
      <c r="AC27" s="13"/>
      <c r="AD27" s="13"/>
      <c r="AE27" s="13"/>
    </row>
    <row r="28" spans="1:31" s="11" customFormat="1" ht="6.95" customHeight="1">
      <c r="A28" s="236"/>
      <c r="B28" s="9"/>
      <c r="C28" s="236"/>
      <c r="D28" s="236"/>
      <c r="E28" s="236"/>
      <c r="F28" s="236"/>
      <c r="G28" s="236"/>
      <c r="H28" s="236"/>
      <c r="I28" s="236"/>
      <c r="J28" s="236"/>
      <c r="K28" s="236"/>
      <c r="L28" s="10"/>
      <c r="S28" s="236"/>
      <c r="T28" s="236"/>
      <c r="U28" s="236"/>
      <c r="V28" s="236"/>
      <c r="W28" s="236"/>
      <c r="X28" s="236"/>
      <c r="Y28" s="236"/>
      <c r="Z28" s="236"/>
      <c r="AA28" s="236"/>
      <c r="AB28" s="236"/>
      <c r="AC28" s="236"/>
      <c r="AD28" s="236"/>
      <c r="AE28" s="236"/>
    </row>
    <row r="29" spans="1:31" s="11" customFormat="1" ht="6.95" customHeight="1">
      <c r="A29" s="236"/>
      <c r="B29" s="9"/>
      <c r="C29" s="236"/>
      <c r="D29" s="16"/>
      <c r="E29" s="16"/>
      <c r="F29" s="16"/>
      <c r="G29" s="16"/>
      <c r="H29" s="16"/>
      <c r="I29" s="16"/>
      <c r="J29" s="16"/>
      <c r="K29" s="16"/>
      <c r="L29" s="10"/>
      <c r="S29" s="236"/>
      <c r="T29" s="236"/>
      <c r="U29" s="236"/>
      <c r="V29" s="236"/>
      <c r="W29" s="236"/>
      <c r="X29" s="236"/>
      <c r="Y29" s="236"/>
      <c r="Z29" s="236"/>
      <c r="AA29" s="236"/>
      <c r="AB29" s="236"/>
      <c r="AC29" s="236"/>
      <c r="AD29" s="236"/>
      <c r="AE29" s="236"/>
    </row>
    <row r="30" spans="1:31" s="11" customFormat="1" ht="25.35" customHeight="1">
      <c r="A30" s="236"/>
      <c r="B30" s="9"/>
      <c r="C30" s="236"/>
      <c r="D30" s="17" t="s">
        <v>37</v>
      </c>
      <c r="E30" s="236"/>
      <c r="F30" s="236"/>
      <c r="G30" s="236"/>
      <c r="H30" s="236"/>
      <c r="I30" s="236"/>
      <c r="J30" s="230">
        <f>ROUND(J121, 2)</f>
        <v>0</v>
      </c>
      <c r="K30" s="236"/>
      <c r="L30" s="10"/>
      <c r="S30" s="236"/>
      <c r="T30" s="236"/>
      <c r="U30" s="236"/>
      <c r="V30" s="236"/>
      <c r="W30" s="236"/>
      <c r="X30" s="236"/>
      <c r="Y30" s="236"/>
      <c r="Z30" s="236"/>
      <c r="AA30" s="236"/>
      <c r="AB30" s="236"/>
      <c r="AC30" s="236"/>
      <c r="AD30" s="236"/>
      <c r="AE30" s="236"/>
    </row>
    <row r="31" spans="1:31" s="11" customFormat="1" ht="6.95" customHeight="1">
      <c r="A31" s="236"/>
      <c r="B31" s="9"/>
      <c r="C31" s="236"/>
      <c r="D31" s="16"/>
      <c r="E31" s="16"/>
      <c r="F31" s="16"/>
      <c r="G31" s="16"/>
      <c r="H31" s="16"/>
      <c r="I31" s="16"/>
      <c r="J31" s="16"/>
      <c r="K31" s="16"/>
      <c r="L31" s="10"/>
      <c r="S31" s="236"/>
      <c r="T31" s="236"/>
      <c r="U31" s="236"/>
      <c r="V31" s="236"/>
      <c r="W31" s="236"/>
      <c r="X31" s="236"/>
      <c r="Y31" s="236"/>
      <c r="Z31" s="236"/>
      <c r="AA31" s="236"/>
      <c r="AB31" s="236"/>
      <c r="AC31" s="236"/>
      <c r="AD31" s="236"/>
      <c r="AE31" s="236"/>
    </row>
    <row r="32" spans="1:31" s="11" customFormat="1" ht="14.45" customHeight="1">
      <c r="A32" s="236"/>
      <c r="B32" s="9"/>
      <c r="C32" s="236"/>
      <c r="D32" s="236"/>
      <c r="E32" s="236"/>
      <c r="F32" s="235" t="s">
        <v>39</v>
      </c>
      <c r="G32" s="236"/>
      <c r="H32" s="236"/>
      <c r="I32" s="235" t="s">
        <v>38</v>
      </c>
      <c r="J32" s="235" t="s">
        <v>40</v>
      </c>
      <c r="K32" s="236"/>
      <c r="L32" s="10"/>
      <c r="S32" s="236"/>
      <c r="T32" s="236"/>
      <c r="U32" s="236"/>
      <c r="V32" s="236"/>
      <c r="W32" s="236"/>
      <c r="X32" s="236"/>
      <c r="Y32" s="236"/>
      <c r="Z32" s="236"/>
      <c r="AA32" s="236"/>
      <c r="AB32" s="236"/>
      <c r="AC32" s="236"/>
      <c r="AD32" s="236"/>
      <c r="AE32" s="236"/>
    </row>
    <row r="33" spans="1:31" s="11" customFormat="1" ht="14.45" customHeight="1">
      <c r="A33" s="236"/>
      <c r="B33" s="9"/>
      <c r="C33" s="236"/>
      <c r="D33" s="20" t="s">
        <v>41</v>
      </c>
      <c r="E33" s="237" t="s">
        <v>42</v>
      </c>
      <c r="F33" s="21">
        <f>J30</f>
        <v>0</v>
      </c>
      <c r="G33" s="236"/>
      <c r="H33" s="236"/>
      <c r="I33" s="22">
        <v>0.21</v>
      </c>
      <c r="J33" s="21">
        <f>(F33*21%)</f>
        <v>0</v>
      </c>
      <c r="K33" s="236"/>
      <c r="L33" s="10"/>
      <c r="S33" s="236"/>
      <c r="T33" s="236"/>
      <c r="U33" s="236"/>
      <c r="V33" s="236"/>
      <c r="W33" s="236"/>
      <c r="X33" s="236"/>
      <c r="Y33" s="236"/>
      <c r="Z33" s="236"/>
      <c r="AA33" s="236"/>
      <c r="AB33" s="236"/>
      <c r="AC33" s="236"/>
      <c r="AD33" s="236"/>
      <c r="AE33" s="236"/>
    </row>
    <row r="34" spans="1:31" s="11" customFormat="1" ht="14.45" customHeight="1">
      <c r="A34" s="236"/>
      <c r="B34" s="9"/>
      <c r="C34" s="236"/>
      <c r="D34" s="236"/>
      <c r="E34" s="237" t="s">
        <v>43</v>
      </c>
      <c r="F34" s="21">
        <f>ROUND((SUM(BF121:BF170)),  2)</f>
        <v>0</v>
      </c>
      <c r="G34" s="236"/>
      <c r="H34" s="236"/>
      <c r="I34" s="22">
        <v>0.12</v>
      </c>
      <c r="J34" s="21">
        <f>ROUND(((SUM(BF121:BF170))*I34),  2)</f>
        <v>0</v>
      </c>
      <c r="K34" s="236"/>
      <c r="L34" s="10"/>
      <c r="S34" s="236"/>
      <c r="T34" s="236"/>
      <c r="U34" s="236"/>
      <c r="V34" s="236"/>
      <c r="W34" s="236"/>
      <c r="X34" s="236"/>
      <c r="Y34" s="236"/>
      <c r="Z34" s="236"/>
      <c r="AA34" s="236"/>
      <c r="AB34" s="236"/>
      <c r="AC34" s="236"/>
      <c r="AD34" s="236"/>
      <c r="AE34" s="236"/>
    </row>
    <row r="35" spans="1:31" s="11" customFormat="1" ht="14.45" hidden="1" customHeight="1">
      <c r="A35" s="236"/>
      <c r="B35" s="9"/>
      <c r="C35" s="236"/>
      <c r="D35" s="236"/>
      <c r="E35" s="237" t="s">
        <v>44</v>
      </c>
      <c r="F35" s="21">
        <f>ROUND((SUM(BG121:BG170)),  2)</f>
        <v>0</v>
      </c>
      <c r="G35" s="236"/>
      <c r="H35" s="236"/>
      <c r="I35" s="22">
        <v>0.21</v>
      </c>
      <c r="J35" s="21">
        <f>0</f>
        <v>0</v>
      </c>
      <c r="K35" s="236"/>
      <c r="L35" s="10"/>
      <c r="S35" s="236"/>
      <c r="T35" s="236"/>
      <c r="U35" s="236"/>
      <c r="V35" s="236"/>
      <c r="W35" s="236"/>
      <c r="X35" s="236"/>
      <c r="Y35" s="236"/>
      <c r="Z35" s="236"/>
      <c r="AA35" s="236"/>
      <c r="AB35" s="236"/>
      <c r="AC35" s="236"/>
      <c r="AD35" s="236"/>
      <c r="AE35" s="236"/>
    </row>
    <row r="36" spans="1:31" s="11" customFormat="1" ht="14.45" hidden="1" customHeight="1">
      <c r="A36" s="236"/>
      <c r="B36" s="9"/>
      <c r="C36" s="236"/>
      <c r="D36" s="236"/>
      <c r="E36" s="237" t="s">
        <v>45</v>
      </c>
      <c r="F36" s="21">
        <f>ROUND((SUM(BH121:BH170)),  2)</f>
        <v>0</v>
      </c>
      <c r="G36" s="236"/>
      <c r="H36" s="236"/>
      <c r="I36" s="22">
        <v>0.12</v>
      </c>
      <c r="J36" s="21">
        <f>0</f>
        <v>0</v>
      </c>
      <c r="K36" s="236"/>
      <c r="L36" s="10"/>
      <c r="S36" s="236"/>
      <c r="T36" s="236"/>
      <c r="U36" s="236"/>
      <c r="V36" s="236"/>
      <c r="W36" s="236"/>
      <c r="X36" s="236"/>
      <c r="Y36" s="236"/>
      <c r="Z36" s="236"/>
      <c r="AA36" s="236"/>
      <c r="AB36" s="236"/>
      <c r="AC36" s="236"/>
      <c r="AD36" s="236"/>
      <c r="AE36" s="236"/>
    </row>
    <row r="37" spans="1:31" s="11" customFormat="1" ht="14.45" hidden="1" customHeight="1">
      <c r="A37" s="236"/>
      <c r="B37" s="9"/>
      <c r="C37" s="236"/>
      <c r="D37" s="236"/>
      <c r="E37" s="237" t="s">
        <v>46</v>
      </c>
      <c r="F37" s="21">
        <f>ROUND((SUM(BI121:BI170)),  2)</f>
        <v>0</v>
      </c>
      <c r="G37" s="236"/>
      <c r="H37" s="236"/>
      <c r="I37" s="22">
        <v>0</v>
      </c>
      <c r="J37" s="21">
        <f>0</f>
        <v>0</v>
      </c>
      <c r="K37" s="236"/>
      <c r="L37" s="10"/>
      <c r="S37" s="236"/>
      <c r="T37" s="236"/>
      <c r="U37" s="236"/>
      <c r="V37" s="236"/>
      <c r="W37" s="236"/>
      <c r="X37" s="236"/>
      <c r="Y37" s="236"/>
      <c r="Z37" s="236"/>
      <c r="AA37" s="236"/>
      <c r="AB37" s="236"/>
      <c r="AC37" s="236"/>
      <c r="AD37" s="236"/>
      <c r="AE37" s="236"/>
    </row>
    <row r="38" spans="1:31" s="11" customFormat="1" ht="6.95" customHeight="1">
      <c r="A38" s="236"/>
      <c r="B38" s="9"/>
      <c r="C38" s="236"/>
      <c r="D38" s="236"/>
      <c r="E38" s="236"/>
      <c r="F38" s="236"/>
      <c r="G38" s="236"/>
      <c r="H38" s="236"/>
      <c r="I38" s="236"/>
      <c r="J38" s="236"/>
      <c r="K38" s="236"/>
      <c r="L38" s="10"/>
      <c r="S38" s="236"/>
      <c r="T38" s="236"/>
      <c r="U38" s="236"/>
      <c r="V38" s="236"/>
      <c r="W38" s="236"/>
      <c r="X38" s="236"/>
      <c r="Y38" s="236"/>
      <c r="Z38" s="236"/>
      <c r="AA38" s="236"/>
      <c r="AB38" s="236"/>
      <c r="AC38" s="236"/>
      <c r="AD38" s="236"/>
      <c r="AE38" s="236"/>
    </row>
    <row r="39" spans="1:31" s="11" customFormat="1" ht="25.35" customHeight="1">
      <c r="A39" s="236"/>
      <c r="B39" s="9"/>
      <c r="C39" s="23"/>
      <c r="D39" s="24" t="s">
        <v>47</v>
      </c>
      <c r="E39" s="25"/>
      <c r="F39" s="25"/>
      <c r="G39" s="26" t="s">
        <v>48</v>
      </c>
      <c r="H39" s="27" t="s">
        <v>49</v>
      </c>
      <c r="I39" s="25"/>
      <c r="J39" s="28">
        <f>SUM(J30:J37)</f>
        <v>0</v>
      </c>
      <c r="K39" s="29"/>
      <c r="L39" s="10"/>
      <c r="S39" s="236"/>
      <c r="T39" s="236"/>
      <c r="U39" s="236"/>
      <c r="V39" s="236"/>
      <c r="W39" s="236"/>
      <c r="X39" s="236"/>
      <c r="Y39" s="236"/>
      <c r="Z39" s="236"/>
      <c r="AA39" s="236"/>
      <c r="AB39" s="236"/>
      <c r="AC39" s="236"/>
      <c r="AD39" s="236"/>
      <c r="AE39" s="236"/>
    </row>
    <row r="40" spans="1:31" s="11" customFormat="1" ht="14.45" customHeight="1">
      <c r="A40" s="236"/>
      <c r="B40" s="9"/>
      <c r="C40" s="236"/>
      <c r="D40" s="236"/>
      <c r="E40" s="236"/>
      <c r="F40" s="236"/>
      <c r="G40" s="236"/>
      <c r="H40" s="236"/>
      <c r="I40" s="236"/>
      <c r="J40" s="236"/>
      <c r="K40" s="236"/>
      <c r="L40" s="10"/>
      <c r="S40" s="236"/>
      <c r="T40" s="236"/>
      <c r="U40" s="236"/>
      <c r="V40" s="236"/>
      <c r="W40" s="236"/>
      <c r="X40" s="236"/>
      <c r="Y40" s="236"/>
      <c r="Z40" s="236"/>
      <c r="AA40" s="236"/>
      <c r="AB40" s="236"/>
      <c r="AC40" s="236"/>
      <c r="AD40" s="236"/>
      <c r="AE40" s="236"/>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236"/>
      <c r="B61" s="9"/>
      <c r="C61" s="236"/>
      <c r="D61" s="32" t="s">
        <v>52</v>
      </c>
      <c r="E61" s="234"/>
      <c r="F61" s="34" t="s">
        <v>53</v>
      </c>
      <c r="G61" s="32" t="s">
        <v>52</v>
      </c>
      <c r="H61" s="234"/>
      <c r="I61" s="234"/>
      <c r="J61" s="35" t="s">
        <v>53</v>
      </c>
      <c r="K61" s="234"/>
      <c r="L61" s="10"/>
      <c r="S61" s="236"/>
      <c r="T61" s="236"/>
      <c r="U61" s="236"/>
      <c r="V61" s="236"/>
      <c r="W61" s="236"/>
      <c r="X61" s="236"/>
      <c r="Y61" s="236"/>
      <c r="Z61" s="236"/>
      <c r="AA61" s="236"/>
      <c r="AB61" s="236"/>
      <c r="AC61" s="236"/>
      <c r="AD61" s="236"/>
      <c r="AE61" s="236"/>
    </row>
    <row r="62" spans="1:31">
      <c r="B62" s="6"/>
      <c r="L62" s="6"/>
    </row>
    <row r="63" spans="1:31">
      <c r="B63" s="6"/>
      <c r="L63" s="6"/>
    </row>
    <row r="64" spans="1:31">
      <c r="B64" s="6"/>
      <c r="L64" s="6"/>
    </row>
    <row r="65" spans="1:31" s="11" customFormat="1" ht="12.75">
      <c r="A65" s="236"/>
      <c r="B65" s="9"/>
      <c r="C65" s="236"/>
      <c r="D65" s="30" t="s">
        <v>54</v>
      </c>
      <c r="E65" s="36"/>
      <c r="F65" s="36"/>
      <c r="G65" s="30" t="s">
        <v>55</v>
      </c>
      <c r="H65" s="36"/>
      <c r="I65" s="36"/>
      <c r="J65" s="36"/>
      <c r="K65" s="36"/>
      <c r="L65" s="10"/>
      <c r="S65" s="236"/>
      <c r="T65" s="236"/>
      <c r="U65" s="236"/>
      <c r="V65" s="236"/>
      <c r="W65" s="236"/>
      <c r="X65" s="236"/>
      <c r="Y65" s="236"/>
      <c r="Z65" s="236"/>
      <c r="AA65" s="236"/>
      <c r="AB65" s="236"/>
      <c r="AC65" s="236"/>
      <c r="AD65" s="236"/>
      <c r="AE65" s="236"/>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236"/>
      <c r="B76" s="9"/>
      <c r="C76" s="236"/>
      <c r="D76" s="32" t="s">
        <v>52</v>
      </c>
      <c r="E76" s="234"/>
      <c r="F76" s="34" t="s">
        <v>53</v>
      </c>
      <c r="G76" s="32" t="s">
        <v>52</v>
      </c>
      <c r="H76" s="234"/>
      <c r="I76" s="234"/>
      <c r="J76" s="35" t="s">
        <v>53</v>
      </c>
      <c r="K76" s="234"/>
      <c r="L76" s="10"/>
      <c r="S76" s="236"/>
      <c r="T76" s="236"/>
      <c r="U76" s="236"/>
      <c r="V76" s="236"/>
      <c r="W76" s="236"/>
      <c r="X76" s="236"/>
      <c r="Y76" s="236"/>
      <c r="Z76" s="236"/>
      <c r="AA76" s="236"/>
      <c r="AB76" s="236"/>
      <c r="AC76" s="236"/>
      <c r="AD76" s="236"/>
      <c r="AE76" s="236"/>
    </row>
    <row r="77" spans="1:31" s="11" customFormat="1" ht="14.45" customHeight="1">
      <c r="A77" s="236"/>
      <c r="B77" s="37"/>
      <c r="C77" s="38"/>
      <c r="D77" s="38"/>
      <c r="E77" s="38"/>
      <c r="F77" s="38"/>
      <c r="G77" s="38"/>
      <c r="H77" s="38"/>
      <c r="I77" s="38"/>
      <c r="J77" s="38"/>
      <c r="K77" s="38"/>
      <c r="L77" s="10"/>
      <c r="S77" s="236"/>
      <c r="T77" s="236"/>
      <c r="U77" s="236"/>
      <c r="V77" s="236"/>
      <c r="W77" s="236"/>
      <c r="X77" s="236"/>
      <c r="Y77" s="236"/>
      <c r="Z77" s="236"/>
      <c r="AA77" s="236"/>
      <c r="AB77" s="236"/>
      <c r="AC77" s="236"/>
      <c r="AD77" s="236"/>
      <c r="AE77" s="236"/>
    </row>
    <row r="81" spans="1:47" s="11" customFormat="1" ht="6.95" customHeight="1">
      <c r="A81" s="236"/>
      <c r="B81" s="39"/>
      <c r="C81" s="40"/>
      <c r="D81" s="40"/>
      <c r="E81" s="40"/>
      <c r="F81" s="40"/>
      <c r="G81" s="40"/>
      <c r="H81" s="40"/>
      <c r="I81" s="40"/>
      <c r="J81" s="40"/>
      <c r="K81" s="40"/>
      <c r="L81" s="10"/>
      <c r="S81" s="236"/>
      <c r="T81" s="236"/>
      <c r="U81" s="236"/>
      <c r="V81" s="236"/>
      <c r="W81" s="236"/>
      <c r="X81" s="236"/>
      <c r="Y81" s="236"/>
      <c r="Z81" s="236"/>
      <c r="AA81" s="236"/>
      <c r="AB81" s="236"/>
      <c r="AC81" s="236"/>
      <c r="AD81" s="236"/>
      <c r="AE81" s="236"/>
    </row>
    <row r="82" spans="1:47" s="11" customFormat="1" ht="24.95" customHeight="1">
      <c r="A82" s="236"/>
      <c r="B82" s="9"/>
      <c r="C82" s="7" t="s">
        <v>100</v>
      </c>
      <c r="D82" s="236"/>
      <c r="E82" s="236"/>
      <c r="F82" s="236"/>
      <c r="G82" s="236"/>
      <c r="H82" s="236"/>
      <c r="I82" s="236"/>
      <c r="J82" s="236"/>
      <c r="K82" s="236"/>
      <c r="L82" s="10"/>
      <c r="S82" s="236"/>
      <c r="T82" s="236"/>
      <c r="U82" s="236"/>
      <c r="V82" s="236"/>
      <c r="W82" s="236"/>
      <c r="X82" s="236"/>
      <c r="Y82" s="236"/>
      <c r="Z82" s="236"/>
      <c r="AA82" s="236"/>
      <c r="AB82" s="236"/>
      <c r="AC82" s="236"/>
      <c r="AD82" s="236"/>
      <c r="AE82" s="236"/>
    </row>
    <row r="83" spans="1:47" s="11" customFormat="1" ht="6.95" customHeight="1">
      <c r="A83" s="236"/>
      <c r="B83" s="9"/>
      <c r="C83" s="236"/>
      <c r="D83" s="236"/>
      <c r="E83" s="236"/>
      <c r="F83" s="236"/>
      <c r="G83" s="236"/>
      <c r="H83" s="236"/>
      <c r="I83" s="236"/>
      <c r="J83" s="236"/>
      <c r="K83" s="236"/>
      <c r="L83" s="10"/>
      <c r="S83" s="236"/>
      <c r="T83" s="236"/>
      <c r="U83" s="236"/>
      <c r="V83" s="236"/>
      <c r="W83" s="236"/>
      <c r="X83" s="236"/>
      <c r="Y83" s="236"/>
      <c r="Z83" s="236"/>
      <c r="AA83" s="236"/>
      <c r="AB83" s="236"/>
      <c r="AC83" s="236"/>
      <c r="AD83" s="236"/>
      <c r="AE83" s="236"/>
    </row>
    <row r="84" spans="1:47" s="11" customFormat="1" ht="12" customHeight="1">
      <c r="A84" s="236"/>
      <c r="B84" s="9"/>
      <c r="C84" s="237" t="s">
        <v>14</v>
      </c>
      <c r="D84" s="236"/>
      <c r="E84" s="236"/>
      <c r="F84" s="236"/>
      <c r="G84" s="236"/>
      <c r="H84" s="236"/>
      <c r="I84" s="236"/>
      <c r="J84" s="236"/>
      <c r="K84" s="236"/>
      <c r="L84" s="10"/>
      <c r="S84" s="236"/>
      <c r="T84" s="236"/>
      <c r="U84" s="236"/>
      <c r="V84" s="236"/>
      <c r="W84" s="236"/>
      <c r="X84" s="236"/>
      <c r="Y84" s="236"/>
      <c r="Z84" s="236"/>
      <c r="AA84" s="236"/>
      <c r="AB84" s="236"/>
      <c r="AC84" s="236"/>
      <c r="AD84" s="236"/>
      <c r="AE84" s="236"/>
    </row>
    <row r="85" spans="1:47" s="11" customFormat="1" ht="16.5" customHeight="1">
      <c r="A85" s="236"/>
      <c r="B85" s="9"/>
      <c r="C85" s="236"/>
      <c r="D85" s="236"/>
      <c r="E85" s="285" t="str">
        <f>E7</f>
        <v>ZŠ Hanspaulka - rekonstrukce tělocvičny</v>
      </c>
      <c r="F85" s="286"/>
      <c r="G85" s="286"/>
      <c r="H85" s="286"/>
      <c r="I85" s="236"/>
      <c r="J85" s="236"/>
      <c r="K85" s="236"/>
      <c r="L85" s="10"/>
      <c r="S85" s="236"/>
      <c r="T85" s="236"/>
      <c r="U85" s="236"/>
      <c r="V85" s="236"/>
      <c r="W85" s="236"/>
      <c r="X85" s="236"/>
      <c r="Y85" s="236"/>
      <c r="Z85" s="236"/>
      <c r="AA85" s="236"/>
      <c r="AB85" s="236"/>
      <c r="AC85" s="236"/>
      <c r="AD85" s="236"/>
      <c r="AE85" s="236"/>
    </row>
    <row r="86" spans="1:47" s="11" customFormat="1" ht="12" customHeight="1">
      <c r="A86" s="236"/>
      <c r="B86" s="9"/>
      <c r="C86" s="237" t="s">
        <v>98</v>
      </c>
      <c r="D86" s="236"/>
      <c r="E86" s="236"/>
      <c r="F86" s="236"/>
      <c r="G86" s="236"/>
      <c r="H86" s="236"/>
      <c r="I86" s="236"/>
      <c r="J86" s="236"/>
      <c r="K86" s="236"/>
      <c r="L86" s="10"/>
      <c r="S86" s="236"/>
      <c r="T86" s="236"/>
      <c r="U86" s="236"/>
      <c r="V86" s="236"/>
      <c r="W86" s="236"/>
      <c r="X86" s="236"/>
      <c r="Y86" s="236"/>
      <c r="Z86" s="236"/>
      <c r="AA86" s="236"/>
      <c r="AB86" s="236"/>
      <c r="AC86" s="236"/>
      <c r="AD86" s="236"/>
      <c r="AE86" s="236"/>
    </row>
    <row r="87" spans="1:47" s="11" customFormat="1" ht="16.5" customHeight="1">
      <c r="A87" s="236"/>
      <c r="B87" s="9"/>
      <c r="C87" s="236"/>
      <c r="D87" s="236"/>
      <c r="E87" s="275" t="str">
        <f>E9</f>
        <v>02 - Vybavení a cvičební pomůcky</v>
      </c>
      <c r="F87" s="284"/>
      <c r="G87" s="284"/>
      <c r="H87" s="284"/>
      <c r="I87" s="236"/>
      <c r="J87" s="236"/>
      <c r="K87" s="236"/>
      <c r="L87" s="10"/>
      <c r="S87" s="236"/>
      <c r="T87" s="236"/>
      <c r="U87" s="236"/>
      <c r="V87" s="236"/>
      <c r="W87" s="236"/>
      <c r="X87" s="236"/>
      <c r="Y87" s="236"/>
      <c r="Z87" s="236"/>
      <c r="AA87" s="236"/>
      <c r="AB87" s="236"/>
      <c r="AC87" s="236"/>
      <c r="AD87" s="236"/>
      <c r="AE87" s="236"/>
    </row>
    <row r="88" spans="1:47" s="11" customFormat="1" ht="6.95" customHeight="1">
      <c r="A88" s="236"/>
      <c r="B88" s="9"/>
      <c r="C88" s="236"/>
      <c r="D88" s="236"/>
      <c r="E88" s="236"/>
      <c r="F88" s="236"/>
      <c r="G88" s="236"/>
      <c r="H88" s="236"/>
      <c r="I88" s="236"/>
      <c r="J88" s="236"/>
      <c r="K88" s="236"/>
      <c r="L88" s="10"/>
      <c r="S88" s="236"/>
      <c r="T88" s="236"/>
      <c r="U88" s="236"/>
      <c r="V88" s="236"/>
      <c r="W88" s="236"/>
      <c r="X88" s="236"/>
      <c r="Y88" s="236"/>
      <c r="Z88" s="236"/>
      <c r="AA88" s="236"/>
      <c r="AB88" s="236"/>
      <c r="AC88" s="236"/>
      <c r="AD88" s="236"/>
      <c r="AE88" s="236"/>
    </row>
    <row r="89" spans="1:47" s="11" customFormat="1" ht="12" customHeight="1">
      <c r="A89" s="236"/>
      <c r="B89" s="9"/>
      <c r="C89" s="237" t="s">
        <v>18</v>
      </c>
      <c r="D89" s="236"/>
      <c r="E89" s="236"/>
      <c r="F89" s="231" t="str">
        <f>F12</f>
        <v>Sušická č.p. 1000, 169 00 Praha 6</v>
      </c>
      <c r="G89" s="236"/>
      <c r="H89" s="236"/>
      <c r="I89" s="237" t="s">
        <v>20</v>
      </c>
      <c r="J89" s="229" t="str">
        <f>IF(J12="","",J12)</f>
        <v>25. 3. 2025</v>
      </c>
      <c r="K89" s="236"/>
      <c r="L89" s="10"/>
      <c r="S89" s="236"/>
      <c r="T89" s="236"/>
      <c r="U89" s="236"/>
      <c r="V89" s="236"/>
      <c r="W89" s="236"/>
      <c r="X89" s="236"/>
      <c r="Y89" s="236"/>
      <c r="Z89" s="236"/>
      <c r="AA89" s="236"/>
      <c r="AB89" s="236"/>
      <c r="AC89" s="236"/>
      <c r="AD89" s="236"/>
      <c r="AE89" s="236"/>
    </row>
    <row r="90" spans="1:47" s="11" customFormat="1" ht="6.95" customHeight="1">
      <c r="A90" s="236"/>
      <c r="B90" s="9"/>
      <c r="C90" s="236"/>
      <c r="D90" s="236"/>
      <c r="E90" s="236"/>
      <c r="F90" s="236"/>
      <c r="G90" s="236"/>
      <c r="H90" s="236"/>
      <c r="I90" s="236"/>
      <c r="J90" s="236"/>
      <c r="K90" s="236"/>
      <c r="L90" s="10"/>
      <c r="S90" s="236"/>
      <c r="T90" s="236"/>
      <c r="U90" s="236"/>
      <c r="V90" s="236"/>
      <c r="W90" s="236"/>
      <c r="X90" s="236"/>
      <c r="Y90" s="236"/>
      <c r="Z90" s="236"/>
      <c r="AA90" s="236"/>
      <c r="AB90" s="236"/>
      <c r="AC90" s="236"/>
      <c r="AD90" s="236"/>
      <c r="AE90" s="236"/>
    </row>
    <row r="91" spans="1:47" s="11" customFormat="1" ht="40.15" customHeight="1">
      <c r="A91" s="236"/>
      <c r="B91" s="9"/>
      <c r="C91" s="237" t="s">
        <v>22</v>
      </c>
      <c r="D91" s="236"/>
      <c r="E91" s="236"/>
      <c r="F91" s="231" t="str">
        <f>E15</f>
        <v>MČ PRAHA 6, Čs armády 601/23, 16052 Praha 6</v>
      </c>
      <c r="G91" s="236"/>
      <c r="H91" s="236"/>
      <c r="I91" s="237" t="s">
        <v>30</v>
      </c>
      <c r="J91" s="233" t="str">
        <f>E21</f>
        <v>A6 atelier s.r.o., Patočkova 978/20, 16900 Praha 6</v>
      </c>
      <c r="K91" s="236"/>
      <c r="L91" s="10"/>
      <c r="S91" s="236"/>
      <c r="T91" s="236"/>
      <c r="U91" s="236"/>
      <c r="V91" s="236"/>
      <c r="W91" s="236"/>
      <c r="X91" s="236"/>
      <c r="Y91" s="236"/>
      <c r="Z91" s="236"/>
      <c r="AA91" s="236"/>
      <c r="AB91" s="236"/>
      <c r="AC91" s="236"/>
      <c r="AD91" s="236"/>
      <c r="AE91" s="236"/>
    </row>
    <row r="92" spans="1:47" s="11" customFormat="1" ht="15.2" customHeight="1">
      <c r="A92" s="236"/>
      <c r="B92" s="9"/>
      <c r="C92" s="237" t="s">
        <v>28</v>
      </c>
      <c r="D92" s="236"/>
      <c r="E92" s="236"/>
      <c r="F92" s="231" t="str">
        <f>IF(E18="","",E18)</f>
        <v xml:space="preserve"> </v>
      </c>
      <c r="G92" s="236"/>
      <c r="H92" s="236"/>
      <c r="I92" s="237" t="s">
        <v>35</v>
      </c>
      <c r="J92" s="233" t="str">
        <f>E24</f>
        <v xml:space="preserve"> </v>
      </c>
      <c r="K92" s="236"/>
      <c r="L92" s="10"/>
      <c r="S92" s="236"/>
      <c r="T92" s="236"/>
      <c r="U92" s="236"/>
      <c r="V92" s="236"/>
      <c r="W92" s="236"/>
      <c r="X92" s="236"/>
      <c r="Y92" s="236"/>
      <c r="Z92" s="236"/>
      <c r="AA92" s="236"/>
      <c r="AB92" s="236"/>
      <c r="AC92" s="236"/>
      <c r="AD92" s="236"/>
      <c r="AE92" s="236"/>
    </row>
    <row r="93" spans="1:47" s="11" customFormat="1" ht="10.35" customHeight="1">
      <c r="A93" s="236"/>
      <c r="B93" s="9"/>
      <c r="C93" s="236"/>
      <c r="D93" s="236"/>
      <c r="E93" s="236"/>
      <c r="F93" s="236"/>
      <c r="G93" s="236"/>
      <c r="H93" s="236"/>
      <c r="I93" s="236"/>
      <c r="J93" s="236"/>
      <c r="K93" s="236"/>
      <c r="L93" s="10"/>
      <c r="S93" s="236"/>
      <c r="T93" s="236"/>
      <c r="U93" s="236"/>
      <c r="V93" s="236"/>
      <c r="W93" s="236"/>
      <c r="X93" s="236"/>
      <c r="Y93" s="236"/>
      <c r="Z93" s="236"/>
      <c r="AA93" s="236"/>
      <c r="AB93" s="236"/>
      <c r="AC93" s="236"/>
      <c r="AD93" s="236"/>
      <c r="AE93" s="236"/>
    </row>
    <row r="94" spans="1:47" s="11" customFormat="1" ht="29.25" customHeight="1">
      <c r="A94" s="236"/>
      <c r="B94" s="9"/>
      <c r="C94" s="41" t="s">
        <v>101</v>
      </c>
      <c r="D94" s="23"/>
      <c r="E94" s="23"/>
      <c r="F94" s="23"/>
      <c r="G94" s="23"/>
      <c r="H94" s="23"/>
      <c r="I94" s="23"/>
      <c r="J94" s="42" t="s">
        <v>102</v>
      </c>
      <c r="K94" s="23"/>
      <c r="L94" s="10"/>
      <c r="S94" s="236"/>
      <c r="T94" s="236"/>
      <c r="U94" s="236"/>
      <c r="V94" s="236"/>
      <c r="W94" s="236"/>
      <c r="X94" s="236"/>
      <c r="Y94" s="236"/>
      <c r="Z94" s="236"/>
      <c r="AA94" s="236"/>
      <c r="AB94" s="236"/>
      <c r="AC94" s="236"/>
      <c r="AD94" s="236"/>
      <c r="AE94" s="236"/>
    </row>
    <row r="95" spans="1:47" s="11" customFormat="1" ht="10.35" customHeight="1">
      <c r="A95" s="236"/>
      <c r="B95" s="9"/>
      <c r="C95" s="236"/>
      <c r="D95" s="236"/>
      <c r="E95" s="236"/>
      <c r="F95" s="236"/>
      <c r="G95" s="236"/>
      <c r="H95" s="236"/>
      <c r="I95" s="236"/>
      <c r="J95" s="236"/>
      <c r="K95" s="236"/>
      <c r="L95" s="10"/>
      <c r="S95" s="236"/>
      <c r="T95" s="236"/>
      <c r="U95" s="236"/>
      <c r="V95" s="236"/>
      <c r="W95" s="236"/>
      <c r="X95" s="236"/>
      <c r="Y95" s="236"/>
      <c r="Z95" s="236"/>
      <c r="AA95" s="236"/>
      <c r="AB95" s="236"/>
      <c r="AC95" s="236"/>
      <c r="AD95" s="236"/>
      <c r="AE95" s="236"/>
    </row>
    <row r="96" spans="1:47" s="11" customFormat="1" ht="22.9" customHeight="1">
      <c r="A96" s="236"/>
      <c r="B96" s="9"/>
      <c r="C96" s="43" t="s">
        <v>103</v>
      </c>
      <c r="D96" s="236"/>
      <c r="E96" s="236"/>
      <c r="F96" s="236"/>
      <c r="G96" s="236"/>
      <c r="H96" s="236"/>
      <c r="I96" s="236"/>
      <c r="J96" s="230">
        <f>J121</f>
        <v>0</v>
      </c>
      <c r="K96" s="236"/>
      <c r="L96" s="10"/>
      <c r="S96" s="236"/>
      <c r="T96" s="236"/>
      <c r="U96" s="236"/>
      <c r="V96" s="236"/>
      <c r="W96" s="236"/>
      <c r="X96" s="236"/>
      <c r="Y96" s="236"/>
      <c r="Z96" s="236"/>
      <c r="AA96" s="236"/>
      <c r="AB96" s="236"/>
      <c r="AC96" s="236"/>
      <c r="AD96" s="236"/>
      <c r="AE96" s="236"/>
      <c r="AU96" s="3" t="s">
        <v>104</v>
      </c>
    </row>
    <row r="97" spans="1:31" s="44" customFormat="1" ht="24.95" customHeight="1">
      <c r="B97" s="45"/>
      <c r="D97" s="46" t="s">
        <v>177</v>
      </c>
      <c r="E97" s="47"/>
      <c r="F97" s="47"/>
      <c r="G97" s="47"/>
      <c r="H97" s="47"/>
      <c r="I97" s="47"/>
      <c r="J97" s="48">
        <f>J122</f>
        <v>0</v>
      </c>
      <c r="L97" s="45"/>
    </row>
    <row r="98" spans="1:31" s="49" customFormat="1" ht="19.899999999999999" customHeight="1">
      <c r="B98" s="50"/>
      <c r="D98" s="51" t="s">
        <v>977</v>
      </c>
      <c r="E98" s="52"/>
      <c r="F98" s="52"/>
      <c r="G98" s="52"/>
      <c r="H98" s="52"/>
      <c r="I98" s="52"/>
      <c r="J98" s="53">
        <f>J123</f>
        <v>0</v>
      </c>
      <c r="L98" s="50"/>
    </row>
    <row r="99" spans="1:31" s="49" customFormat="1" ht="19.899999999999999" customHeight="1">
      <c r="B99" s="50"/>
      <c r="D99" s="51" t="s">
        <v>978</v>
      </c>
      <c r="E99" s="52"/>
      <c r="F99" s="52"/>
      <c r="G99" s="52"/>
      <c r="H99" s="52"/>
      <c r="I99" s="52"/>
      <c r="J99" s="53">
        <f>J125</f>
        <v>0</v>
      </c>
      <c r="L99" s="50"/>
    </row>
    <row r="100" spans="1:31" s="49" customFormat="1" ht="19.899999999999999" customHeight="1">
      <c r="B100" s="50"/>
      <c r="D100" s="51" t="s">
        <v>979</v>
      </c>
      <c r="E100" s="52"/>
      <c r="F100" s="52"/>
      <c r="G100" s="52"/>
      <c r="H100" s="52"/>
      <c r="I100" s="52"/>
      <c r="J100" s="53">
        <f>J137</f>
        <v>0</v>
      </c>
      <c r="L100" s="50"/>
    </row>
    <row r="101" spans="1:31" s="49" customFormat="1" ht="19.899999999999999" customHeight="1">
      <c r="B101" s="50"/>
      <c r="D101" s="51" t="s">
        <v>184</v>
      </c>
      <c r="E101" s="52"/>
      <c r="F101" s="52"/>
      <c r="G101" s="52"/>
      <c r="H101" s="52"/>
      <c r="I101" s="52"/>
      <c r="J101" s="53">
        <f>J169</f>
        <v>0</v>
      </c>
      <c r="L101" s="50"/>
    </row>
    <row r="102" spans="1:31" s="11" customFormat="1" ht="21.75" customHeight="1">
      <c r="A102" s="236"/>
      <c r="B102" s="9"/>
      <c r="C102" s="236"/>
      <c r="D102" s="236"/>
      <c r="E102" s="236"/>
      <c r="F102" s="236"/>
      <c r="G102" s="236"/>
      <c r="H102" s="236"/>
      <c r="I102" s="236"/>
      <c r="J102" s="236"/>
      <c r="K102" s="236"/>
      <c r="L102" s="10"/>
      <c r="S102" s="236"/>
      <c r="T102" s="236"/>
      <c r="U102" s="236"/>
      <c r="V102" s="236"/>
      <c r="W102" s="236"/>
      <c r="X102" s="236"/>
      <c r="Y102" s="236"/>
      <c r="Z102" s="236"/>
      <c r="AA102" s="236"/>
      <c r="AB102" s="236"/>
      <c r="AC102" s="236"/>
      <c r="AD102" s="236"/>
      <c r="AE102" s="236"/>
    </row>
    <row r="103" spans="1:31" s="11" customFormat="1" ht="6.95" customHeight="1">
      <c r="A103" s="236"/>
      <c r="B103" s="37"/>
      <c r="C103" s="38"/>
      <c r="D103" s="38"/>
      <c r="E103" s="38"/>
      <c r="F103" s="38"/>
      <c r="G103" s="38"/>
      <c r="H103" s="38"/>
      <c r="I103" s="38"/>
      <c r="J103" s="38"/>
      <c r="K103" s="38"/>
      <c r="L103" s="10"/>
      <c r="S103" s="236"/>
      <c r="T103" s="236"/>
      <c r="U103" s="236"/>
      <c r="V103" s="236"/>
      <c r="W103" s="236"/>
      <c r="X103" s="236"/>
      <c r="Y103" s="236"/>
      <c r="Z103" s="236"/>
      <c r="AA103" s="236"/>
      <c r="AB103" s="236"/>
      <c r="AC103" s="236"/>
      <c r="AD103" s="236"/>
      <c r="AE103" s="236"/>
    </row>
    <row r="107" spans="1:31" s="11" customFormat="1" ht="6.95" customHeight="1">
      <c r="A107" s="236"/>
      <c r="B107" s="39"/>
      <c r="C107" s="40"/>
      <c r="D107" s="40"/>
      <c r="E107" s="40"/>
      <c r="F107" s="40"/>
      <c r="G107" s="40"/>
      <c r="H107" s="40"/>
      <c r="I107" s="40"/>
      <c r="J107" s="40"/>
      <c r="K107" s="40"/>
      <c r="L107" s="10"/>
      <c r="S107" s="236"/>
      <c r="T107" s="236"/>
      <c r="U107" s="236"/>
      <c r="V107" s="236"/>
      <c r="W107" s="236"/>
      <c r="X107" s="236"/>
      <c r="Y107" s="236"/>
      <c r="Z107" s="236"/>
      <c r="AA107" s="236"/>
      <c r="AB107" s="236"/>
      <c r="AC107" s="236"/>
      <c r="AD107" s="236"/>
      <c r="AE107" s="236"/>
    </row>
    <row r="108" spans="1:31" s="11" customFormat="1" ht="24.95" customHeight="1">
      <c r="A108" s="236"/>
      <c r="B108" s="9"/>
      <c r="C108" s="7" t="s">
        <v>111</v>
      </c>
      <c r="D108" s="236"/>
      <c r="E108" s="236"/>
      <c r="F108" s="236"/>
      <c r="G108" s="236"/>
      <c r="H108" s="236"/>
      <c r="I108" s="236"/>
      <c r="J108" s="236"/>
      <c r="K108" s="236"/>
      <c r="L108" s="10"/>
      <c r="S108" s="236"/>
      <c r="T108" s="236"/>
      <c r="U108" s="236"/>
      <c r="V108" s="236"/>
      <c r="W108" s="236"/>
      <c r="X108" s="236"/>
      <c r="Y108" s="236"/>
      <c r="Z108" s="236"/>
      <c r="AA108" s="236"/>
      <c r="AB108" s="236"/>
      <c r="AC108" s="236"/>
      <c r="AD108" s="236"/>
      <c r="AE108" s="236"/>
    </row>
    <row r="109" spans="1:31" s="11" customFormat="1" ht="6.95" customHeight="1">
      <c r="A109" s="236"/>
      <c r="B109" s="9"/>
      <c r="C109" s="236"/>
      <c r="D109" s="236"/>
      <c r="E109" s="236"/>
      <c r="F109" s="236"/>
      <c r="G109" s="236"/>
      <c r="H109" s="236"/>
      <c r="I109" s="236"/>
      <c r="J109" s="236"/>
      <c r="K109" s="236"/>
      <c r="L109" s="10"/>
      <c r="S109" s="236"/>
      <c r="T109" s="236"/>
      <c r="U109" s="236"/>
      <c r="V109" s="236"/>
      <c r="W109" s="236"/>
      <c r="X109" s="236"/>
      <c r="Y109" s="236"/>
      <c r="Z109" s="236"/>
      <c r="AA109" s="236"/>
      <c r="AB109" s="236"/>
      <c r="AC109" s="236"/>
      <c r="AD109" s="236"/>
      <c r="AE109" s="236"/>
    </row>
    <row r="110" spans="1:31" s="11" customFormat="1" ht="12" customHeight="1">
      <c r="A110" s="236"/>
      <c r="B110" s="9"/>
      <c r="C110" s="237" t="s">
        <v>14</v>
      </c>
      <c r="D110" s="236"/>
      <c r="E110" s="236"/>
      <c r="F110" s="236"/>
      <c r="G110" s="236"/>
      <c r="H110" s="236"/>
      <c r="I110" s="236"/>
      <c r="J110" s="236"/>
      <c r="K110" s="236"/>
      <c r="L110" s="10"/>
      <c r="S110" s="236"/>
      <c r="T110" s="236"/>
      <c r="U110" s="236"/>
      <c r="V110" s="236"/>
      <c r="W110" s="236"/>
      <c r="X110" s="236"/>
      <c r="Y110" s="236"/>
      <c r="Z110" s="236"/>
      <c r="AA110" s="236"/>
      <c r="AB110" s="236"/>
      <c r="AC110" s="236"/>
      <c r="AD110" s="236"/>
      <c r="AE110" s="236"/>
    </row>
    <row r="111" spans="1:31" s="11" customFormat="1" ht="16.5" customHeight="1">
      <c r="A111" s="236"/>
      <c r="B111" s="9"/>
      <c r="C111" s="236"/>
      <c r="D111" s="236"/>
      <c r="E111" s="285" t="str">
        <f>E7</f>
        <v>ZŠ Hanspaulka - rekonstrukce tělocvičny</v>
      </c>
      <c r="F111" s="286"/>
      <c r="G111" s="286"/>
      <c r="H111" s="286"/>
      <c r="I111" s="236"/>
      <c r="J111" s="236"/>
      <c r="K111" s="236"/>
      <c r="L111" s="10"/>
      <c r="S111" s="236"/>
      <c r="T111" s="236"/>
      <c r="U111" s="236"/>
      <c r="V111" s="236"/>
      <c r="W111" s="236"/>
      <c r="X111" s="236"/>
      <c r="Y111" s="236"/>
      <c r="Z111" s="236"/>
      <c r="AA111" s="236"/>
      <c r="AB111" s="236"/>
      <c r="AC111" s="236"/>
      <c r="AD111" s="236"/>
      <c r="AE111" s="236"/>
    </row>
    <row r="112" spans="1:31" s="11" customFormat="1" ht="12" customHeight="1">
      <c r="A112" s="236"/>
      <c r="B112" s="9"/>
      <c r="C112" s="237" t="s">
        <v>98</v>
      </c>
      <c r="D112" s="236"/>
      <c r="E112" s="236"/>
      <c r="F112" s="236"/>
      <c r="G112" s="236"/>
      <c r="H112" s="236"/>
      <c r="I112" s="236"/>
      <c r="J112" s="236"/>
      <c r="K112" s="236"/>
      <c r="L112" s="10"/>
      <c r="S112" s="236"/>
      <c r="T112" s="236"/>
      <c r="U112" s="236"/>
      <c r="V112" s="236"/>
      <c r="W112" s="236"/>
      <c r="X112" s="236"/>
      <c r="Y112" s="236"/>
      <c r="Z112" s="236"/>
      <c r="AA112" s="236"/>
      <c r="AB112" s="236"/>
      <c r="AC112" s="236"/>
      <c r="AD112" s="236"/>
      <c r="AE112" s="236"/>
    </row>
    <row r="113" spans="1:65" s="11" customFormat="1" ht="16.5" customHeight="1">
      <c r="A113" s="236"/>
      <c r="B113" s="9"/>
      <c r="C113" s="236"/>
      <c r="D113" s="236"/>
      <c r="E113" s="275" t="str">
        <f>E9</f>
        <v>02 - Vybavení a cvičební pomůcky</v>
      </c>
      <c r="F113" s="284"/>
      <c r="G113" s="284"/>
      <c r="H113" s="284"/>
      <c r="I113" s="236"/>
      <c r="J113" s="236"/>
      <c r="K113" s="236"/>
      <c r="L113" s="10"/>
      <c r="S113" s="236"/>
      <c r="T113" s="236"/>
      <c r="U113" s="236"/>
      <c r="V113" s="236"/>
      <c r="W113" s="236"/>
      <c r="X113" s="236"/>
      <c r="Y113" s="236"/>
      <c r="Z113" s="236"/>
      <c r="AA113" s="236"/>
      <c r="AB113" s="236"/>
      <c r="AC113" s="236"/>
      <c r="AD113" s="236"/>
      <c r="AE113" s="236"/>
    </row>
    <row r="114" spans="1:65" s="11" customFormat="1" ht="6.95" customHeight="1">
      <c r="A114" s="236"/>
      <c r="B114" s="9"/>
      <c r="C114" s="236"/>
      <c r="D114" s="236"/>
      <c r="E114" s="236"/>
      <c r="F114" s="236"/>
      <c r="G114" s="236"/>
      <c r="H114" s="236"/>
      <c r="I114" s="236"/>
      <c r="J114" s="236"/>
      <c r="K114" s="236"/>
      <c r="L114" s="10"/>
      <c r="S114" s="236"/>
      <c r="T114" s="236"/>
      <c r="U114" s="236"/>
      <c r="V114" s="236"/>
      <c r="W114" s="236"/>
      <c r="X114" s="236"/>
      <c r="Y114" s="236"/>
      <c r="Z114" s="236"/>
      <c r="AA114" s="236"/>
      <c r="AB114" s="236"/>
      <c r="AC114" s="236"/>
      <c r="AD114" s="236"/>
      <c r="AE114" s="236"/>
    </row>
    <row r="115" spans="1:65" s="11" customFormat="1" ht="12" customHeight="1">
      <c r="A115" s="236"/>
      <c r="B115" s="9"/>
      <c r="C115" s="237" t="s">
        <v>18</v>
      </c>
      <c r="D115" s="236"/>
      <c r="E115" s="236"/>
      <c r="F115" s="231" t="str">
        <f>F12</f>
        <v>Sušická č.p. 1000, 169 00 Praha 6</v>
      </c>
      <c r="G115" s="236"/>
      <c r="H115" s="236"/>
      <c r="I115" s="237" t="s">
        <v>20</v>
      </c>
      <c r="J115" s="229" t="str">
        <f>IF(J12="","",J12)</f>
        <v>25. 3. 2025</v>
      </c>
      <c r="K115" s="236"/>
      <c r="L115" s="10"/>
      <c r="S115" s="236"/>
      <c r="T115" s="236"/>
      <c r="U115" s="236"/>
      <c r="V115" s="236"/>
      <c r="W115" s="236"/>
      <c r="X115" s="236"/>
      <c r="Y115" s="236"/>
      <c r="Z115" s="236"/>
      <c r="AA115" s="236"/>
      <c r="AB115" s="236"/>
      <c r="AC115" s="236"/>
      <c r="AD115" s="236"/>
      <c r="AE115" s="236"/>
    </row>
    <row r="116" spans="1:65" s="11" customFormat="1" ht="6.95" customHeight="1">
      <c r="A116" s="236"/>
      <c r="B116" s="9"/>
      <c r="C116" s="236"/>
      <c r="D116" s="236"/>
      <c r="E116" s="236"/>
      <c r="F116" s="236"/>
      <c r="G116" s="236"/>
      <c r="H116" s="236"/>
      <c r="I116" s="236"/>
      <c r="J116" s="236"/>
      <c r="K116" s="236"/>
      <c r="L116" s="10"/>
      <c r="S116" s="236"/>
      <c r="T116" s="236"/>
      <c r="U116" s="236"/>
      <c r="V116" s="236"/>
      <c r="W116" s="236"/>
      <c r="X116" s="236"/>
      <c r="Y116" s="236"/>
      <c r="Z116" s="236"/>
      <c r="AA116" s="236"/>
      <c r="AB116" s="236"/>
      <c r="AC116" s="236"/>
      <c r="AD116" s="236"/>
      <c r="AE116" s="236"/>
    </row>
    <row r="117" spans="1:65" s="11" customFormat="1" ht="40.15" customHeight="1">
      <c r="A117" s="236"/>
      <c r="B117" s="9"/>
      <c r="C117" s="237" t="s">
        <v>22</v>
      </c>
      <c r="D117" s="236"/>
      <c r="E117" s="236"/>
      <c r="F117" s="231" t="str">
        <f>E15</f>
        <v>MČ PRAHA 6, Čs armády 601/23, 16052 Praha 6</v>
      </c>
      <c r="G117" s="236"/>
      <c r="H117" s="236"/>
      <c r="I117" s="237" t="s">
        <v>30</v>
      </c>
      <c r="J117" s="233" t="str">
        <f>E21</f>
        <v>A6 atelier s.r.o., Patočkova 978/20, 16900 Praha 6</v>
      </c>
      <c r="K117" s="236"/>
      <c r="L117" s="10"/>
      <c r="S117" s="236"/>
      <c r="T117" s="236"/>
      <c r="U117" s="236"/>
      <c r="V117" s="236"/>
      <c r="W117" s="236"/>
      <c r="X117" s="236"/>
      <c r="Y117" s="236"/>
      <c r="Z117" s="236"/>
      <c r="AA117" s="236"/>
      <c r="AB117" s="236"/>
      <c r="AC117" s="236"/>
      <c r="AD117" s="236"/>
      <c r="AE117" s="236"/>
    </row>
    <row r="118" spans="1:65" s="11" customFormat="1" ht="15.2" customHeight="1">
      <c r="A118" s="236"/>
      <c r="B118" s="9"/>
      <c r="C118" s="237" t="s">
        <v>28</v>
      </c>
      <c r="D118" s="236"/>
      <c r="E118" s="236"/>
      <c r="F118" s="231" t="str">
        <f>IF(E18="","",E18)</f>
        <v xml:space="preserve"> </v>
      </c>
      <c r="G118" s="236"/>
      <c r="H118" s="236"/>
      <c r="I118" s="237" t="s">
        <v>35</v>
      </c>
      <c r="J118" s="233" t="str">
        <f>E24</f>
        <v xml:space="preserve"> </v>
      </c>
      <c r="K118" s="236"/>
      <c r="L118" s="10"/>
      <c r="S118" s="236"/>
      <c r="T118" s="236"/>
      <c r="U118" s="236"/>
      <c r="V118" s="236"/>
      <c r="W118" s="236"/>
      <c r="X118" s="236"/>
      <c r="Y118" s="236"/>
      <c r="Z118" s="236"/>
      <c r="AA118" s="236"/>
      <c r="AB118" s="236"/>
      <c r="AC118" s="236"/>
      <c r="AD118" s="236"/>
      <c r="AE118" s="236"/>
    </row>
    <row r="119" spans="1:65" s="11" customFormat="1" ht="10.35" customHeight="1">
      <c r="A119" s="236"/>
      <c r="B119" s="9"/>
      <c r="C119" s="236"/>
      <c r="D119" s="236"/>
      <c r="E119" s="236"/>
      <c r="F119" s="236"/>
      <c r="G119" s="236"/>
      <c r="H119" s="236"/>
      <c r="I119" s="236"/>
      <c r="J119" s="236"/>
      <c r="K119" s="236"/>
      <c r="L119" s="10"/>
      <c r="S119" s="236"/>
      <c r="T119" s="236"/>
      <c r="U119" s="236"/>
      <c r="V119" s="236"/>
      <c r="W119" s="236"/>
      <c r="X119" s="236"/>
      <c r="Y119" s="236"/>
      <c r="Z119" s="236"/>
      <c r="AA119" s="236"/>
      <c r="AB119" s="236"/>
      <c r="AC119" s="236"/>
      <c r="AD119" s="236"/>
      <c r="AE119" s="236"/>
    </row>
    <row r="120" spans="1:65" s="64" customFormat="1" ht="29.25" customHeight="1">
      <c r="A120" s="54"/>
      <c r="B120" s="55"/>
      <c r="C120" s="56" t="s">
        <v>112</v>
      </c>
      <c r="D120" s="57" t="s">
        <v>62</v>
      </c>
      <c r="E120" s="57" t="s">
        <v>58</v>
      </c>
      <c r="F120" s="57" t="s">
        <v>59</v>
      </c>
      <c r="G120" s="57" t="s">
        <v>113</v>
      </c>
      <c r="H120" s="57" t="s">
        <v>114</v>
      </c>
      <c r="I120" s="57" t="s">
        <v>115</v>
      </c>
      <c r="J120" s="58" t="s">
        <v>102</v>
      </c>
      <c r="K120" s="59" t="s">
        <v>116</v>
      </c>
      <c r="L120" s="60"/>
      <c r="M120" s="61" t="s">
        <v>1</v>
      </c>
      <c r="N120" s="62" t="s">
        <v>41</v>
      </c>
      <c r="O120" s="62" t="s">
        <v>117</v>
      </c>
      <c r="P120" s="62" t="s">
        <v>118</v>
      </c>
      <c r="Q120" s="62" t="s">
        <v>119</v>
      </c>
      <c r="R120" s="62" t="s">
        <v>120</v>
      </c>
      <c r="S120" s="62" t="s">
        <v>121</v>
      </c>
      <c r="T120" s="63" t="s">
        <v>122</v>
      </c>
      <c r="U120" s="54"/>
      <c r="V120" s="54"/>
      <c r="W120" s="54"/>
      <c r="X120" s="54"/>
      <c r="Y120" s="54"/>
      <c r="Z120" s="54"/>
      <c r="AA120" s="54"/>
      <c r="AB120" s="54"/>
      <c r="AC120" s="54"/>
      <c r="AD120" s="54"/>
      <c r="AE120" s="54"/>
    </row>
    <row r="121" spans="1:65" s="11" customFormat="1" ht="22.9" customHeight="1">
      <c r="A121" s="236"/>
      <c r="B121" s="9"/>
      <c r="C121" s="65" t="s">
        <v>123</v>
      </c>
      <c r="D121" s="236"/>
      <c r="E121" s="236"/>
      <c r="F121" s="236"/>
      <c r="G121" s="236"/>
      <c r="H121" s="236"/>
      <c r="I121" s="236"/>
      <c r="J121" s="66">
        <f>BK121</f>
        <v>0</v>
      </c>
      <c r="K121" s="236"/>
      <c r="L121" s="9"/>
      <c r="M121" s="67"/>
      <c r="N121" s="68"/>
      <c r="O121" s="16"/>
      <c r="P121" s="69">
        <f>P122</f>
        <v>34.033299999999997</v>
      </c>
      <c r="Q121" s="16"/>
      <c r="R121" s="69">
        <f>R122</f>
        <v>0</v>
      </c>
      <c r="S121" s="16"/>
      <c r="T121" s="70">
        <f>T122</f>
        <v>0</v>
      </c>
      <c r="U121" s="236"/>
      <c r="V121" s="236"/>
      <c r="W121" s="236"/>
      <c r="X121" s="236"/>
      <c r="Y121" s="236"/>
      <c r="Z121" s="236"/>
      <c r="AA121" s="236"/>
      <c r="AB121" s="236"/>
      <c r="AC121" s="236"/>
      <c r="AD121" s="236"/>
      <c r="AE121" s="236"/>
      <c r="AT121" s="3" t="s">
        <v>76</v>
      </c>
      <c r="AU121" s="3" t="s">
        <v>104</v>
      </c>
      <c r="BK121" s="71">
        <f>BK122</f>
        <v>0</v>
      </c>
    </row>
    <row r="122" spans="1:65" s="72" customFormat="1" ht="25.9" customHeight="1">
      <c r="B122" s="73"/>
      <c r="D122" s="74" t="s">
        <v>76</v>
      </c>
      <c r="E122" s="151" t="s">
        <v>197</v>
      </c>
      <c r="F122" s="151" t="s">
        <v>198</v>
      </c>
      <c r="G122" s="147"/>
      <c r="H122" s="147"/>
      <c r="I122" s="147"/>
      <c r="J122" s="152">
        <f>BK122</f>
        <v>0</v>
      </c>
      <c r="L122" s="73"/>
      <c r="M122" s="75"/>
      <c r="N122" s="76"/>
      <c r="O122" s="76"/>
      <c r="P122" s="77">
        <f>P123+P125+P137+P169</f>
        <v>34.033299999999997</v>
      </c>
      <c r="Q122" s="76"/>
      <c r="R122" s="77">
        <f>R123+R125+R137+R169</f>
        <v>0</v>
      </c>
      <c r="S122" s="76"/>
      <c r="T122" s="78">
        <f>T123+T125+T137+T169</f>
        <v>0</v>
      </c>
      <c r="AR122" s="74" t="s">
        <v>85</v>
      </c>
      <c r="AT122" s="79" t="s">
        <v>76</v>
      </c>
      <c r="AU122" s="79" t="s">
        <v>77</v>
      </c>
      <c r="AY122" s="74" t="s">
        <v>126</v>
      </c>
      <c r="BK122" s="80">
        <f>BK123+BK125+BK137+BK169</f>
        <v>0</v>
      </c>
    </row>
    <row r="123" spans="1:65" s="72" customFormat="1" ht="22.9" customHeight="1">
      <c r="B123" s="73"/>
      <c r="D123" s="74" t="s">
        <v>76</v>
      </c>
      <c r="E123" s="148" t="s">
        <v>168</v>
      </c>
      <c r="F123" s="148" t="s">
        <v>980</v>
      </c>
      <c r="G123" s="149"/>
      <c r="H123" s="149"/>
      <c r="I123" s="149"/>
      <c r="J123" s="150">
        <f>BK123</f>
        <v>0</v>
      </c>
      <c r="L123" s="73"/>
      <c r="M123" s="75"/>
      <c r="N123" s="76"/>
      <c r="O123" s="76"/>
      <c r="P123" s="77">
        <f>P124</f>
        <v>25.6158</v>
      </c>
      <c r="Q123" s="76"/>
      <c r="R123" s="77">
        <f>R124</f>
        <v>0</v>
      </c>
      <c r="S123" s="76"/>
      <c r="T123" s="78">
        <f>T124</f>
        <v>0</v>
      </c>
      <c r="AR123" s="74" t="s">
        <v>85</v>
      </c>
      <c r="AT123" s="79" t="s">
        <v>76</v>
      </c>
      <c r="AU123" s="79" t="s">
        <v>85</v>
      </c>
      <c r="AY123" s="74" t="s">
        <v>126</v>
      </c>
      <c r="BK123" s="80">
        <f>BK124</f>
        <v>0</v>
      </c>
    </row>
    <row r="124" spans="1:65" s="11" customFormat="1" ht="37.9" customHeight="1">
      <c r="A124" s="236"/>
      <c r="B124" s="9"/>
      <c r="C124" s="81" t="s">
        <v>85</v>
      </c>
      <c r="D124" s="81" t="s">
        <v>129</v>
      </c>
      <c r="E124" s="82" t="s">
        <v>391</v>
      </c>
      <c r="F124" s="83" t="s">
        <v>392</v>
      </c>
      <c r="G124" s="84" t="s">
        <v>248</v>
      </c>
      <c r="H124" s="85">
        <v>203.3</v>
      </c>
      <c r="I124" s="1">
        <v>0</v>
      </c>
      <c r="J124" s="86">
        <f>ROUND(I124*H124,2)</f>
        <v>0</v>
      </c>
      <c r="K124" s="87"/>
      <c r="L124" s="9"/>
      <c r="M124" s="88" t="s">
        <v>1</v>
      </c>
      <c r="N124" s="89" t="s">
        <v>42</v>
      </c>
      <c r="O124" s="90">
        <v>0.126</v>
      </c>
      <c r="P124" s="90">
        <f>O124*H124</f>
        <v>25.6158</v>
      </c>
      <c r="Q124" s="90">
        <v>0</v>
      </c>
      <c r="R124" s="90">
        <f>Q124*H124</f>
        <v>0</v>
      </c>
      <c r="S124" s="90">
        <v>0</v>
      </c>
      <c r="T124" s="91">
        <f>S124*H124</f>
        <v>0</v>
      </c>
      <c r="U124" s="236"/>
      <c r="V124" s="236"/>
      <c r="W124" s="236"/>
      <c r="X124" s="236"/>
      <c r="Y124" s="236"/>
      <c r="Z124" s="236"/>
      <c r="AA124" s="236"/>
      <c r="AB124" s="236"/>
      <c r="AC124" s="236"/>
      <c r="AD124" s="236"/>
      <c r="AE124" s="236"/>
      <c r="AR124" s="92" t="s">
        <v>144</v>
      </c>
      <c r="AT124" s="92" t="s">
        <v>129</v>
      </c>
      <c r="AU124" s="92" t="s">
        <v>87</v>
      </c>
      <c r="AY124" s="3" t="s">
        <v>126</v>
      </c>
      <c r="BE124" s="93">
        <f>IF(N124="základní",J124,0)</f>
        <v>0</v>
      </c>
      <c r="BF124" s="93">
        <f>IF(N124="snížená",J124,0)</f>
        <v>0</v>
      </c>
      <c r="BG124" s="93">
        <f>IF(N124="zákl. přenesená",J124,0)</f>
        <v>0</v>
      </c>
      <c r="BH124" s="93">
        <f>IF(N124="sníž. přenesená",J124,0)</f>
        <v>0</v>
      </c>
      <c r="BI124" s="93">
        <f>IF(N124="nulová",J124,0)</f>
        <v>0</v>
      </c>
      <c r="BJ124" s="3" t="s">
        <v>85</v>
      </c>
      <c r="BK124" s="93">
        <f>ROUND(I124*H124,2)</f>
        <v>0</v>
      </c>
      <c r="BL124" s="3" t="s">
        <v>144</v>
      </c>
      <c r="BM124" s="92" t="s">
        <v>981</v>
      </c>
    </row>
    <row r="125" spans="1:65" s="72" customFormat="1" ht="22.9" customHeight="1">
      <c r="B125" s="73"/>
      <c r="D125" s="74" t="s">
        <v>76</v>
      </c>
      <c r="E125" s="148" t="s">
        <v>982</v>
      </c>
      <c r="F125" s="148" t="s">
        <v>983</v>
      </c>
      <c r="G125" s="149"/>
      <c r="H125" s="149"/>
      <c r="I125" s="149"/>
      <c r="J125" s="150">
        <f>BK125</f>
        <v>0</v>
      </c>
      <c r="L125" s="73"/>
      <c r="M125" s="75"/>
      <c r="N125" s="76"/>
      <c r="O125" s="76"/>
      <c r="P125" s="77">
        <f>SUM(P126:P136)</f>
        <v>0</v>
      </c>
      <c r="Q125" s="76"/>
      <c r="R125" s="77">
        <f>SUM(R126:R136)</f>
        <v>0</v>
      </c>
      <c r="S125" s="76"/>
      <c r="T125" s="78">
        <f>SUM(T126:T136)</f>
        <v>0</v>
      </c>
      <c r="AR125" s="74" t="s">
        <v>85</v>
      </c>
      <c r="AT125" s="79" t="s">
        <v>76</v>
      </c>
      <c r="AU125" s="79" t="s">
        <v>85</v>
      </c>
      <c r="AY125" s="74" t="s">
        <v>126</v>
      </c>
      <c r="BK125" s="80">
        <f>SUM(BK126:BK136)</f>
        <v>0</v>
      </c>
    </row>
    <row r="126" spans="1:65" s="11" customFormat="1" ht="24.2" customHeight="1">
      <c r="A126" s="236"/>
      <c r="B126" s="9"/>
      <c r="C126" s="81" t="s">
        <v>87</v>
      </c>
      <c r="D126" s="81" t="s">
        <v>129</v>
      </c>
      <c r="E126" s="82" t="s">
        <v>984</v>
      </c>
      <c r="F126" s="83" t="s">
        <v>985</v>
      </c>
      <c r="G126" s="84" t="s">
        <v>132</v>
      </c>
      <c r="H126" s="85">
        <v>1</v>
      </c>
      <c r="I126" s="1">
        <v>0</v>
      </c>
      <c r="J126" s="86">
        <f t="shared" ref="J126:J136" si="0">ROUND(I126*H126,2)</f>
        <v>0</v>
      </c>
      <c r="K126" s="87"/>
      <c r="L126" s="9"/>
      <c r="M126" s="88" t="s">
        <v>1</v>
      </c>
      <c r="N126" s="89" t="s">
        <v>42</v>
      </c>
      <c r="O126" s="90">
        <v>0</v>
      </c>
      <c r="P126" s="90">
        <f t="shared" ref="P126:P136" si="1">O126*H126</f>
        <v>0</v>
      </c>
      <c r="Q126" s="90">
        <v>0</v>
      </c>
      <c r="R126" s="90">
        <f t="shared" ref="R126:R136" si="2">Q126*H126</f>
        <v>0</v>
      </c>
      <c r="S126" s="90">
        <v>0</v>
      </c>
      <c r="T126" s="91">
        <f t="shared" ref="T126:T136" si="3">S126*H126</f>
        <v>0</v>
      </c>
      <c r="U126" s="236"/>
      <c r="V126" s="236"/>
      <c r="W126" s="236"/>
      <c r="X126" s="236"/>
      <c r="Y126" s="236"/>
      <c r="Z126" s="236"/>
      <c r="AA126" s="236"/>
      <c r="AB126" s="236"/>
      <c r="AC126" s="236"/>
      <c r="AD126" s="236"/>
      <c r="AE126" s="236"/>
      <c r="AR126" s="92" t="s">
        <v>144</v>
      </c>
      <c r="AT126" s="92" t="s">
        <v>129</v>
      </c>
      <c r="AU126" s="92" t="s">
        <v>87</v>
      </c>
      <c r="AY126" s="3" t="s">
        <v>126</v>
      </c>
      <c r="BE126" s="93">
        <f t="shared" ref="BE126:BE136" si="4">IF(N126="základní",J126,0)</f>
        <v>0</v>
      </c>
      <c r="BF126" s="93">
        <f t="shared" ref="BF126:BF136" si="5">IF(N126="snížená",J126,0)</f>
        <v>0</v>
      </c>
      <c r="BG126" s="93">
        <f t="shared" ref="BG126:BG136" si="6">IF(N126="zákl. přenesená",J126,0)</f>
        <v>0</v>
      </c>
      <c r="BH126" s="93">
        <f t="shared" ref="BH126:BH136" si="7">IF(N126="sníž. přenesená",J126,0)</f>
        <v>0</v>
      </c>
      <c r="BI126" s="93">
        <f t="shared" ref="BI126:BI136" si="8">IF(N126="nulová",J126,0)</f>
        <v>0</v>
      </c>
      <c r="BJ126" s="3" t="s">
        <v>85</v>
      </c>
      <c r="BK126" s="93">
        <f t="shared" ref="BK126:BK136" si="9">ROUND(I126*H126,2)</f>
        <v>0</v>
      </c>
      <c r="BL126" s="3" t="s">
        <v>144</v>
      </c>
      <c r="BM126" s="92" t="s">
        <v>986</v>
      </c>
    </row>
    <row r="127" spans="1:65" s="11" customFormat="1" ht="21.75" customHeight="1">
      <c r="A127" s="236"/>
      <c r="B127" s="9"/>
      <c r="C127" s="81" t="s">
        <v>142</v>
      </c>
      <c r="D127" s="81" t="s">
        <v>129</v>
      </c>
      <c r="E127" s="82" t="s">
        <v>987</v>
      </c>
      <c r="F127" s="83" t="s">
        <v>988</v>
      </c>
      <c r="G127" s="84" t="s">
        <v>132</v>
      </c>
      <c r="H127" s="85">
        <v>9</v>
      </c>
      <c r="I127" s="1">
        <v>0</v>
      </c>
      <c r="J127" s="86">
        <f t="shared" si="0"/>
        <v>0</v>
      </c>
      <c r="K127" s="87"/>
      <c r="L127" s="9"/>
      <c r="M127" s="88" t="s">
        <v>1</v>
      </c>
      <c r="N127" s="89" t="s">
        <v>42</v>
      </c>
      <c r="O127" s="90">
        <v>0</v>
      </c>
      <c r="P127" s="90">
        <f t="shared" si="1"/>
        <v>0</v>
      </c>
      <c r="Q127" s="90">
        <v>0</v>
      </c>
      <c r="R127" s="90">
        <f t="shared" si="2"/>
        <v>0</v>
      </c>
      <c r="S127" s="90">
        <v>0</v>
      </c>
      <c r="T127" s="91">
        <f t="shared" si="3"/>
        <v>0</v>
      </c>
      <c r="U127" s="236"/>
      <c r="V127" s="236"/>
      <c r="W127" s="236"/>
      <c r="X127" s="236"/>
      <c r="Y127" s="236"/>
      <c r="Z127" s="236"/>
      <c r="AA127" s="236"/>
      <c r="AB127" s="236"/>
      <c r="AC127" s="236"/>
      <c r="AD127" s="236"/>
      <c r="AE127" s="236"/>
      <c r="AR127" s="92" t="s">
        <v>144</v>
      </c>
      <c r="AT127" s="92" t="s">
        <v>129</v>
      </c>
      <c r="AU127" s="92" t="s">
        <v>87</v>
      </c>
      <c r="AY127" s="3" t="s">
        <v>126</v>
      </c>
      <c r="BE127" s="93">
        <f t="shared" si="4"/>
        <v>0</v>
      </c>
      <c r="BF127" s="93">
        <f t="shared" si="5"/>
        <v>0</v>
      </c>
      <c r="BG127" s="93">
        <f t="shared" si="6"/>
        <v>0</v>
      </c>
      <c r="BH127" s="93">
        <f t="shared" si="7"/>
        <v>0</v>
      </c>
      <c r="BI127" s="93">
        <f t="shared" si="8"/>
        <v>0</v>
      </c>
      <c r="BJ127" s="3" t="s">
        <v>85</v>
      </c>
      <c r="BK127" s="93">
        <f t="shared" si="9"/>
        <v>0</v>
      </c>
      <c r="BL127" s="3" t="s">
        <v>144</v>
      </c>
      <c r="BM127" s="92" t="s">
        <v>989</v>
      </c>
    </row>
    <row r="128" spans="1:65" s="11" customFormat="1" ht="24.2" customHeight="1">
      <c r="A128" s="236"/>
      <c r="B128" s="9"/>
      <c r="C128" s="81" t="s">
        <v>144</v>
      </c>
      <c r="D128" s="81" t="s">
        <v>129</v>
      </c>
      <c r="E128" s="82" t="s">
        <v>990</v>
      </c>
      <c r="F128" s="83" t="s">
        <v>991</v>
      </c>
      <c r="G128" s="84" t="s">
        <v>132</v>
      </c>
      <c r="H128" s="85">
        <v>2</v>
      </c>
      <c r="I128" s="1">
        <v>0</v>
      </c>
      <c r="J128" s="86">
        <f t="shared" si="0"/>
        <v>0</v>
      </c>
      <c r="K128" s="87"/>
      <c r="L128" s="9"/>
      <c r="M128" s="88" t="s">
        <v>1</v>
      </c>
      <c r="N128" s="89" t="s">
        <v>42</v>
      </c>
      <c r="O128" s="90">
        <v>0</v>
      </c>
      <c r="P128" s="90">
        <f t="shared" si="1"/>
        <v>0</v>
      </c>
      <c r="Q128" s="90">
        <v>0</v>
      </c>
      <c r="R128" s="90">
        <f t="shared" si="2"/>
        <v>0</v>
      </c>
      <c r="S128" s="90">
        <v>0</v>
      </c>
      <c r="T128" s="91">
        <f t="shared" si="3"/>
        <v>0</v>
      </c>
      <c r="U128" s="236"/>
      <c r="V128" s="236"/>
      <c r="W128" s="236"/>
      <c r="X128" s="236"/>
      <c r="Y128" s="236"/>
      <c r="Z128" s="236"/>
      <c r="AA128" s="236"/>
      <c r="AB128" s="236"/>
      <c r="AC128" s="236"/>
      <c r="AD128" s="236"/>
      <c r="AE128" s="236"/>
      <c r="AR128" s="92" t="s">
        <v>144</v>
      </c>
      <c r="AT128" s="92" t="s">
        <v>129</v>
      </c>
      <c r="AU128" s="92" t="s">
        <v>87</v>
      </c>
      <c r="AY128" s="3" t="s">
        <v>126</v>
      </c>
      <c r="BE128" s="93">
        <f t="shared" si="4"/>
        <v>0</v>
      </c>
      <c r="BF128" s="93">
        <f t="shared" si="5"/>
        <v>0</v>
      </c>
      <c r="BG128" s="93">
        <f t="shared" si="6"/>
        <v>0</v>
      </c>
      <c r="BH128" s="93">
        <f t="shared" si="7"/>
        <v>0</v>
      </c>
      <c r="BI128" s="93">
        <f t="shared" si="8"/>
        <v>0</v>
      </c>
      <c r="BJ128" s="3" t="s">
        <v>85</v>
      </c>
      <c r="BK128" s="93">
        <f t="shared" si="9"/>
        <v>0</v>
      </c>
      <c r="BL128" s="3" t="s">
        <v>144</v>
      </c>
      <c r="BM128" s="92" t="s">
        <v>992</v>
      </c>
    </row>
    <row r="129" spans="1:65" s="11" customFormat="1" ht="24.2" customHeight="1">
      <c r="A129" s="236"/>
      <c r="B129" s="9"/>
      <c r="C129" s="81" t="s">
        <v>141</v>
      </c>
      <c r="D129" s="81" t="s">
        <v>129</v>
      </c>
      <c r="E129" s="82" t="s">
        <v>993</v>
      </c>
      <c r="F129" s="83" t="s">
        <v>994</v>
      </c>
      <c r="G129" s="84" t="s">
        <v>132</v>
      </c>
      <c r="H129" s="85">
        <v>1</v>
      </c>
      <c r="I129" s="1">
        <v>0</v>
      </c>
      <c r="J129" s="86">
        <f t="shared" si="0"/>
        <v>0</v>
      </c>
      <c r="K129" s="87"/>
      <c r="L129" s="9"/>
      <c r="M129" s="88" t="s">
        <v>1</v>
      </c>
      <c r="N129" s="89" t="s">
        <v>42</v>
      </c>
      <c r="O129" s="90">
        <v>0</v>
      </c>
      <c r="P129" s="90">
        <f t="shared" si="1"/>
        <v>0</v>
      </c>
      <c r="Q129" s="90">
        <v>0</v>
      </c>
      <c r="R129" s="90">
        <f t="shared" si="2"/>
        <v>0</v>
      </c>
      <c r="S129" s="90">
        <v>0</v>
      </c>
      <c r="T129" s="91">
        <f t="shared" si="3"/>
        <v>0</v>
      </c>
      <c r="U129" s="236"/>
      <c r="V129" s="236"/>
      <c r="W129" s="236"/>
      <c r="X129" s="236"/>
      <c r="Y129" s="236"/>
      <c r="Z129" s="236"/>
      <c r="AA129" s="236"/>
      <c r="AB129" s="236"/>
      <c r="AC129" s="236"/>
      <c r="AD129" s="236"/>
      <c r="AE129" s="236"/>
      <c r="AR129" s="92" t="s">
        <v>144</v>
      </c>
      <c r="AT129" s="92" t="s">
        <v>129</v>
      </c>
      <c r="AU129" s="92" t="s">
        <v>87</v>
      </c>
      <c r="AY129" s="3" t="s">
        <v>126</v>
      </c>
      <c r="BE129" s="93">
        <f t="shared" si="4"/>
        <v>0</v>
      </c>
      <c r="BF129" s="93">
        <f t="shared" si="5"/>
        <v>0</v>
      </c>
      <c r="BG129" s="93">
        <f t="shared" si="6"/>
        <v>0</v>
      </c>
      <c r="BH129" s="93">
        <f t="shared" si="7"/>
        <v>0</v>
      </c>
      <c r="BI129" s="93">
        <f t="shared" si="8"/>
        <v>0</v>
      </c>
      <c r="BJ129" s="3" t="s">
        <v>85</v>
      </c>
      <c r="BK129" s="93">
        <f t="shared" si="9"/>
        <v>0</v>
      </c>
      <c r="BL129" s="3" t="s">
        <v>144</v>
      </c>
      <c r="BM129" s="92" t="s">
        <v>995</v>
      </c>
    </row>
    <row r="130" spans="1:65" s="11" customFormat="1" ht="24.2" customHeight="1">
      <c r="A130" s="236"/>
      <c r="B130" s="9"/>
      <c r="C130" s="81" t="s">
        <v>154</v>
      </c>
      <c r="D130" s="81" t="s">
        <v>129</v>
      </c>
      <c r="E130" s="82" t="s">
        <v>996</v>
      </c>
      <c r="F130" s="83" t="s">
        <v>997</v>
      </c>
      <c r="G130" s="84" t="s">
        <v>132</v>
      </c>
      <c r="H130" s="85">
        <v>2</v>
      </c>
      <c r="I130" s="1">
        <v>0</v>
      </c>
      <c r="J130" s="86">
        <f t="shared" si="0"/>
        <v>0</v>
      </c>
      <c r="K130" s="87"/>
      <c r="L130" s="9"/>
      <c r="M130" s="88" t="s">
        <v>1</v>
      </c>
      <c r="N130" s="89" t="s">
        <v>42</v>
      </c>
      <c r="O130" s="90">
        <v>0</v>
      </c>
      <c r="P130" s="90">
        <f t="shared" si="1"/>
        <v>0</v>
      </c>
      <c r="Q130" s="90">
        <v>0</v>
      </c>
      <c r="R130" s="90">
        <f t="shared" si="2"/>
        <v>0</v>
      </c>
      <c r="S130" s="90">
        <v>0</v>
      </c>
      <c r="T130" s="91">
        <f t="shared" si="3"/>
        <v>0</v>
      </c>
      <c r="U130" s="236"/>
      <c r="V130" s="236"/>
      <c r="W130" s="236"/>
      <c r="X130" s="236"/>
      <c r="Y130" s="236"/>
      <c r="Z130" s="236"/>
      <c r="AA130" s="236"/>
      <c r="AB130" s="236"/>
      <c r="AC130" s="236"/>
      <c r="AD130" s="236"/>
      <c r="AE130" s="236"/>
      <c r="AR130" s="92" t="s">
        <v>144</v>
      </c>
      <c r="AT130" s="92" t="s">
        <v>129</v>
      </c>
      <c r="AU130" s="92" t="s">
        <v>87</v>
      </c>
      <c r="AY130" s="3" t="s">
        <v>126</v>
      </c>
      <c r="BE130" s="93">
        <f t="shared" si="4"/>
        <v>0</v>
      </c>
      <c r="BF130" s="93">
        <f t="shared" si="5"/>
        <v>0</v>
      </c>
      <c r="BG130" s="93">
        <f t="shared" si="6"/>
        <v>0</v>
      </c>
      <c r="BH130" s="93">
        <f t="shared" si="7"/>
        <v>0</v>
      </c>
      <c r="BI130" s="93">
        <f t="shared" si="8"/>
        <v>0</v>
      </c>
      <c r="BJ130" s="3" t="s">
        <v>85</v>
      </c>
      <c r="BK130" s="93">
        <f t="shared" si="9"/>
        <v>0</v>
      </c>
      <c r="BL130" s="3" t="s">
        <v>144</v>
      </c>
      <c r="BM130" s="92" t="s">
        <v>998</v>
      </c>
    </row>
    <row r="131" spans="1:65" s="11" customFormat="1" ht="24.2" customHeight="1">
      <c r="A131" s="236"/>
      <c r="B131" s="9"/>
      <c r="C131" s="81" t="s">
        <v>158</v>
      </c>
      <c r="D131" s="81" t="s">
        <v>129</v>
      </c>
      <c r="E131" s="82" t="s">
        <v>999</v>
      </c>
      <c r="F131" s="83" t="s">
        <v>1000</v>
      </c>
      <c r="G131" s="84" t="s">
        <v>132</v>
      </c>
      <c r="H131" s="85">
        <v>2</v>
      </c>
      <c r="I131" s="1">
        <v>0</v>
      </c>
      <c r="J131" s="86">
        <f t="shared" si="0"/>
        <v>0</v>
      </c>
      <c r="K131" s="87"/>
      <c r="L131" s="9"/>
      <c r="M131" s="88" t="s">
        <v>1</v>
      </c>
      <c r="N131" s="89" t="s">
        <v>42</v>
      </c>
      <c r="O131" s="90">
        <v>0</v>
      </c>
      <c r="P131" s="90">
        <f t="shared" si="1"/>
        <v>0</v>
      </c>
      <c r="Q131" s="90">
        <v>0</v>
      </c>
      <c r="R131" s="90">
        <f t="shared" si="2"/>
        <v>0</v>
      </c>
      <c r="S131" s="90">
        <v>0</v>
      </c>
      <c r="T131" s="91">
        <f t="shared" si="3"/>
        <v>0</v>
      </c>
      <c r="U131" s="236"/>
      <c r="V131" s="236"/>
      <c r="W131" s="236"/>
      <c r="X131" s="236"/>
      <c r="Y131" s="236"/>
      <c r="Z131" s="236"/>
      <c r="AA131" s="236"/>
      <c r="AB131" s="236"/>
      <c r="AC131" s="236"/>
      <c r="AD131" s="236"/>
      <c r="AE131" s="236"/>
      <c r="AR131" s="92" t="s">
        <v>144</v>
      </c>
      <c r="AT131" s="92" t="s">
        <v>129</v>
      </c>
      <c r="AU131" s="92" t="s">
        <v>87</v>
      </c>
      <c r="AY131" s="3" t="s">
        <v>126</v>
      </c>
      <c r="BE131" s="93">
        <f t="shared" si="4"/>
        <v>0</v>
      </c>
      <c r="BF131" s="93">
        <f t="shared" si="5"/>
        <v>0</v>
      </c>
      <c r="BG131" s="93">
        <f t="shared" si="6"/>
        <v>0</v>
      </c>
      <c r="BH131" s="93">
        <f t="shared" si="7"/>
        <v>0</v>
      </c>
      <c r="BI131" s="93">
        <f t="shared" si="8"/>
        <v>0</v>
      </c>
      <c r="BJ131" s="3" t="s">
        <v>85</v>
      </c>
      <c r="BK131" s="93">
        <f t="shared" si="9"/>
        <v>0</v>
      </c>
      <c r="BL131" s="3" t="s">
        <v>144</v>
      </c>
      <c r="BM131" s="92" t="s">
        <v>1001</v>
      </c>
    </row>
    <row r="132" spans="1:65" s="11" customFormat="1" ht="21.75" customHeight="1">
      <c r="A132" s="236"/>
      <c r="B132" s="9"/>
      <c r="C132" s="81" t="s">
        <v>164</v>
      </c>
      <c r="D132" s="81" t="s">
        <v>129</v>
      </c>
      <c r="E132" s="82" t="s">
        <v>1002</v>
      </c>
      <c r="F132" s="83" t="s">
        <v>1003</v>
      </c>
      <c r="G132" s="84" t="s">
        <v>132</v>
      </c>
      <c r="H132" s="85">
        <v>2</v>
      </c>
      <c r="I132" s="1">
        <v>0</v>
      </c>
      <c r="J132" s="86">
        <f t="shared" si="0"/>
        <v>0</v>
      </c>
      <c r="K132" s="87"/>
      <c r="L132" s="9"/>
      <c r="M132" s="88" t="s">
        <v>1</v>
      </c>
      <c r="N132" s="89" t="s">
        <v>42</v>
      </c>
      <c r="O132" s="90">
        <v>0</v>
      </c>
      <c r="P132" s="90">
        <f t="shared" si="1"/>
        <v>0</v>
      </c>
      <c r="Q132" s="90">
        <v>0</v>
      </c>
      <c r="R132" s="90">
        <f t="shared" si="2"/>
        <v>0</v>
      </c>
      <c r="S132" s="90">
        <v>0</v>
      </c>
      <c r="T132" s="91">
        <f t="shared" si="3"/>
        <v>0</v>
      </c>
      <c r="U132" s="236"/>
      <c r="V132" s="236"/>
      <c r="W132" s="236"/>
      <c r="X132" s="236"/>
      <c r="Y132" s="236"/>
      <c r="Z132" s="236"/>
      <c r="AA132" s="236"/>
      <c r="AB132" s="236"/>
      <c r="AC132" s="236"/>
      <c r="AD132" s="236"/>
      <c r="AE132" s="236"/>
      <c r="AR132" s="92" t="s">
        <v>144</v>
      </c>
      <c r="AT132" s="92" t="s">
        <v>129</v>
      </c>
      <c r="AU132" s="92" t="s">
        <v>87</v>
      </c>
      <c r="AY132" s="3" t="s">
        <v>126</v>
      </c>
      <c r="BE132" s="93">
        <f t="shared" si="4"/>
        <v>0</v>
      </c>
      <c r="BF132" s="93">
        <f t="shared" si="5"/>
        <v>0</v>
      </c>
      <c r="BG132" s="93">
        <f t="shared" si="6"/>
        <v>0</v>
      </c>
      <c r="BH132" s="93">
        <f t="shared" si="7"/>
        <v>0</v>
      </c>
      <c r="BI132" s="93">
        <f t="shared" si="8"/>
        <v>0</v>
      </c>
      <c r="BJ132" s="3" t="s">
        <v>85</v>
      </c>
      <c r="BK132" s="93">
        <f t="shared" si="9"/>
        <v>0</v>
      </c>
      <c r="BL132" s="3" t="s">
        <v>144</v>
      </c>
      <c r="BM132" s="92" t="s">
        <v>1004</v>
      </c>
    </row>
    <row r="133" spans="1:65" s="11" customFormat="1" ht="37.9" customHeight="1">
      <c r="A133" s="236"/>
      <c r="B133" s="9"/>
      <c r="C133" s="81" t="s">
        <v>168</v>
      </c>
      <c r="D133" s="81" t="s">
        <v>129</v>
      </c>
      <c r="E133" s="82" t="s">
        <v>1005</v>
      </c>
      <c r="F133" s="83" t="s">
        <v>1006</v>
      </c>
      <c r="G133" s="84" t="s">
        <v>132</v>
      </c>
      <c r="H133" s="85">
        <v>1</v>
      </c>
      <c r="I133" s="1">
        <v>0</v>
      </c>
      <c r="J133" s="86">
        <f t="shared" si="0"/>
        <v>0</v>
      </c>
      <c r="K133" s="87"/>
      <c r="L133" s="9"/>
      <c r="M133" s="88" t="s">
        <v>1</v>
      </c>
      <c r="N133" s="89" t="s">
        <v>42</v>
      </c>
      <c r="O133" s="90">
        <v>0</v>
      </c>
      <c r="P133" s="90">
        <f t="shared" si="1"/>
        <v>0</v>
      </c>
      <c r="Q133" s="90">
        <v>0</v>
      </c>
      <c r="R133" s="90">
        <f t="shared" si="2"/>
        <v>0</v>
      </c>
      <c r="S133" s="90">
        <v>0</v>
      </c>
      <c r="T133" s="91">
        <f t="shared" si="3"/>
        <v>0</v>
      </c>
      <c r="U133" s="236"/>
      <c r="V133" s="236"/>
      <c r="W133" s="236"/>
      <c r="X133" s="236"/>
      <c r="Y133" s="236"/>
      <c r="Z133" s="236"/>
      <c r="AA133" s="236"/>
      <c r="AB133" s="236"/>
      <c r="AC133" s="236"/>
      <c r="AD133" s="236"/>
      <c r="AE133" s="236"/>
      <c r="AR133" s="92" t="s">
        <v>144</v>
      </c>
      <c r="AT133" s="92" t="s">
        <v>129</v>
      </c>
      <c r="AU133" s="92" t="s">
        <v>87</v>
      </c>
      <c r="AY133" s="3" t="s">
        <v>126</v>
      </c>
      <c r="BE133" s="93">
        <f t="shared" si="4"/>
        <v>0</v>
      </c>
      <c r="BF133" s="93">
        <f t="shared" si="5"/>
        <v>0</v>
      </c>
      <c r="BG133" s="93">
        <f t="shared" si="6"/>
        <v>0</v>
      </c>
      <c r="BH133" s="93">
        <f t="shared" si="7"/>
        <v>0</v>
      </c>
      <c r="BI133" s="93">
        <f t="shared" si="8"/>
        <v>0</v>
      </c>
      <c r="BJ133" s="3" t="s">
        <v>85</v>
      </c>
      <c r="BK133" s="93">
        <f t="shared" si="9"/>
        <v>0</v>
      </c>
      <c r="BL133" s="3" t="s">
        <v>144</v>
      </c>
      <c r="BM133" s="92" t="s">
        <v>1007</v>
      </c>
    </row>
    <row r="134" spans="1:65" s="11" customFormat="1" ht="37.9" customHeight="1">
      <c r="A134" s="236"/>
      <c r="B134" s="9"/>
      <c r="C134" s="81" t="s">
        <v>172</v>
      </c>
      <c r="D134" s="81" t="s">
        <v>129</v>
      </c>
      <c r="E134" s="82" t="s">
        <v>1008</v>
      </c>
      <c r="F134" s="83" t="s">
        <v>1009</v>
      </c>
      <c r="G134" s="84" t="s">
        <v>132</v>
      </c>
      <c r="H134" s="85">
        <v>2</v>
      </c>
      <c r="I134" s="1">
        <v>0</v>
      </c>
      <c r="J134" s="86">
        <f t="shared" si="0"/>
        <v>0</v>
      </c>
      <c r="K134" s="87"/>
      <c r="L134" s="9"/>
      <c r="M134" s="88" t="s">
        <v>1</v>
      </c>
      <c r="N134" s="89" t="s">
        <v>42</v>
      </c>
      <c r="O134" s="90">
        <v>0</v>
      </c>
      <c r="P134" s="90">
        <f t="shared" si="1"/>
        <v>0</v>
      </c>
      <c r="Q134" s="90">
        <v>0</v>
      </c>
      <c r="R134" s="90">
        <f t="shared" si="2"/>
        <v>0</v>
      </c>
      <c r="S134" s="90">
        <v>0</v>
      </c>
      <c r="T134" s="91">
        <f t="shared" si="3"/>
        <v>0</v>
      </c>
      <c r="U134" s="236"/>
      <c r="V134" s="236"/>
      <c r="W134" s="236"/>
      <c r="X134" s="236"/>
      <c r="Y134" s="236"/>
      <c r="Z134" s="236"/>
      <c r="AA134" s="236"/>
      <c r="AB134" s="236"/>
      <c r="AC134" s="236"/>
      <c r="AD134" s="236"/>
      <c r="AE134" s="236"/>
      <c r="AR134" s="92" t="s">
        <v>144</v>
      </c>
      <c r="AT134" s="92" t="s">
        <v>129</v>
      </c>
      <c r="AU134" s="92" t="s">
        <v>87</v>
      </c>
      <c r="AY134" s="3" t="s">
        <v>126</v>
      </c>
      <c r="BE134" s="93">
        <f t="shared" si="4"/>
        <v>0</v>
      </c>
      <c r="BF134" s="93">
        <f t="shared" si="5"/>
        <v>0</v>
      </c>
      <c r="BG134" s="93">
        <f t="shared" si="6"/>
        <v>0</v>
      </c>
      <c r="BH134" s="93">
        <f t="shared" si="7"/>
        <v>0</v>
      </c>
      <c r="BI134" s="93">
        <f t="shared" si="8"/>
        <v>0</v>
      </c>
      <c r="BJ134" s="3" t="s">
        <v>85</v>
      </c>
      <c r="BK134" s="93">
        <f t="shared" si="9"/>
        <v>0</v>
      </c>
      <c r="BL134" s="3" t="s">
        <v>144</v>
      </c>
      <c r="BM134" s="92" t="s">
        <v>1010</v>
      </c>
    </row>
    <row r="135" spans="1:65" s="11" customFormat="1" ht="24.2" customHeight="1">
      <c r="A135" s="236"/>
      <c r="B135" s="9"/>
      <c r="C135" s="81" t="s">
        <v>245</v>
      </c>
      <c r="D135" s="81" t="s">
        <v>129</v>
      </c>
      <c r="E135" s="82" t="s">
        <v>1011</v>
      </c>
      <c r="F135" s="83" t="s">
        <v>1012</v>
      </c>
      <c r="G135" s="84" t="s">
        <v>132</v>
      </c>
      <c r="H135" s="85">
        <v>2</v>
      </c>
      <c r="I135" s="1">
        <v>0</v>
      </c>
      <c r="J135" s="86">
        <f t="shared" si="0"/>
        <v>0</v>
      </c>
      <c r="K135" s="87"/>
      <c r="L135" s="9"/>
      <c r="M135" s="88" t="s">
        <v>1</v>
      </c>
      <c r="N135" s="89" t="s">
        <v>42</v>
      </c>
      <c r="O135" s="90">
        <v>0</v>
      </c>
      <c r="P135" s="90">
        <f t="shared" si="1"/>
        <v>0</v>
      </c>
      <c r="Q135" s="90">
        <v>0</v>
      </c>
      <c r="R135" s="90">
        <f t="shared" si="2"/>
        <v>0</v>
      </c>
      <c r="S135" s="90">
        <v>0</v>
      </c>
      <c r="T135" s="91">
        <f t="shared" si="3"/>
        <v>0</v>
      </c>
      <c r="U135" s="236"/>
      <c r="V135" s="236"/>
      <c r="W135" s="236"/>
      <c r="X135" s="236"/>
      <c r="Y135" s="236"/>
      <c r="Z135" s="236"/>
      <c r="AA135" s="236"/>
      <c r="AB135" s="236"/>
      <c r="AC135" s="236"/>
      <c r="AD135" s="236"/>
      <c r="AE135" s="236"/>
      <c r="AR135" s="92" t="s">
        <v>144</v>
      </c>
      <c r="AT135" s="92" t="s">
        <v>129</v>
      </c>
      <c r="AU135" s="92" t="s">
        <v>87</v>
      </c>
      <c r="AY135" s="3" t="s">
        <v>126</v>
      </c>
      <c r="BE135" s="93">
        <f t="shared" si="4"/>
        <v>0</v>
      </c>
      <c r="BF135" s="93">
        <f t="shared" si="5"/>
        <v>0</v>
      </c>
      <c r="BG135" s="93">
        <f t="shared" si="6"/>
        <v>0</v>
      </c>
      <c r="BH135" s="93">
        <f t="shared" si="7"/>
        <v>0</v>
      </c>
      <c r="BI135" s="93">
        <f t="shared" si="8"/>
        <v>0</v>
      </c>
      <c r="BJ135" s="3" t="s">
        <v>85</v>
      </c>
      <c r="BK135" s="93">
        <f t="shared" si="9"/>
        <v>0</v>
      </c>
      <c r="BL135" s="3" t="s">
        <v>144</v>
      </c>
      <c r="BM135" s="92" t="s">
        <v>1013</v>
      </c>
    </row>
    <row r="136" spans="1:65" s="11" customFormat="1" ht="24.2" customHeight="1">
      <c r="A136" s="236"/>
      <c r="B136" s="9"/>
      <c r="C136" s="81" t="s">
        <v>8</v>
      </c>
      <c r="D136" s="81" t="s">
        <v>129</v>
      </c>
      <c r="E136" s="82" t="s">
        <v>1014</v>
      </c>
      <c r="F136" s="83" t="s">
        <v>1015</v>
      </c>
      <c r="G136" s="84" t="s">
        <v>132</v>
      </c>
      <c r="H136" s="85">
        <v>2</v>
      </c>
      <c r="I136" s="1">
        <v>0</v>
      </c>
      <c r="J136" s="86">
        <f t="shared" si="0"/>
        <v>0</v>
      </c>
      <c r="K136" s="87"/>
      <c r="L136" s="9"/>
      <c r="M136" s="88" t="s">
        <v>1</v>
      </c>
      <c r="N136" s="89" t="s">
        <v>42</v>
      </c>
      <c r="O136" s="90">
        <v>0</v>
      </c>
      <c r="P136" s="90">
        <f t="shared" si="1"/>
        <v>0</v>
      </c>
      <c r="Q136" s="90">
        <v>0</v>
      </c>
      <c r="R136" s="90">
        <f t="shared" si="2"/>
        <v>0</v>
      </c>
      <c r="S136" s="90">
        <v>0</v>
      </c>
      <c r="T136" s="91">
        <f t="shared" si="3"/>
        <v>0</v>
      </c>
      <c r="U136" s="236"/>
      <c r="V136" s="236"/>
      <c r="W136" s="236"/>
      <c r="X136" s="236"/>
      <c r="Y136" s="236"/>
      <c r="Z136" s="236"/>
      <c r="AA136" s="236"/>
      <c r="AB136" s="236"/>
      <c r="AC136" s="236"/>
      <c r="AD136" s="236"/>
      <c r="AE136" s="236"/>
      <c r="AR136" s="92" t="s">
        <v>144</v>
      </c>
      <c r="AT136" s="92" t="s">
        <v>129</v>
      </c>
      <c r="AU136" s="92" t="s">
        <v>87</v>
      </c>
      <c r="AY136" s="3" t="s">
        <v>126</v>
      </c>
      <c r="BE136" s="93">
        <f t="shared" si="4"/>
        <v>0</v>
      </c>
      <c r="BF136" s="93">
        <f t="shared" si="5"/>
        <v>0</v>
      </c>
      <c r="BG136" s="93">
        <f t="shared" si="6"/>
        <v>0</v>
      </c>
      <c r="BH136" s="93">
        <f t="shared" si="7"/>
        <v>0</v>
      </c>
      <c r="BI136" s="93">
        <f t="shared" si="8"/>
        <v>0</v>
      </c>
      <c r="BJ136" s="3" t="s">
        <v>85</v>
      </c>
      <c r="BK136" s="93">
        <f t="shared" si="9"/>
        <v>0</v>
      </c>
      <c r="BL136" s="3" t="s">
        <v>144</v>
      </c>
      <c r="BM136" s="92" t="s">
        <v>1016</v>
      </c>
    </row>
    <row r="137" spans="1:65" s="72" customFormat="1" ht="22.9" customHeight="1">
      <c r="B137" s="73"/>
      <c r="D137" s="74" t="s">
        <v>76</v>
      </c>
      <c r="E137" s="148" t="s">
        <v>1017</v>
      </c>
      <c r="F137" s="148" t="s">
        <v>1018</v>
      </c>
      <c r="G137" s="149"/>
      <c r="H137" s="149"/>
      <c r="I137" s="149"/>
      <c r="J137" s="150">
        <f>BK137</f>
        <v>0</v>
      </c>
      <c r="L137" s="73"/>
      <c r="M137" s="75"/>
      <c r="N137" s="76"/>
      <c r="O137" s="76"/>
      <c r="P137" s="77">
        <f>SUM(P138:P168)</f>
        <v>0</v>
      </c>
      <c r="Q137" s="76"/>
      <c r="R137" s="77">
        <f>SUM(R138:R168)</f>
        <v>0</v>
      </c>
      <c r="S137" s="76"/>
      <c r="T137" s="78">
        <f>SUM(T138:T168)</f>
        <v>0</v>
      </c>
      <c r="AR137" s="74" t="s">
        <v>85</v>
      </c>
      <c r="AT137" s="79" t="s">
        <v>76</v>
      </c>
      <c r="AU137" s="79" t="s">
        <v>85</v>
      </c>
      <c r="AY137" s="74" t="s">
        <v>126</v>
      </c>
      <c r="BK137" s="80">
        <f>SUM(BK138:BK168)</f>
        <v>0</v>
      </c>
    </row>
    <row r="138" spans="1:65" s="11" customFormat="1" ht="21.75" customHeight="1">
      <c r="A138" s="236"/>
      <c r="B138" s="9"/>
      <c r="C138" s="81" t="s">
        <v>255</v>
      </c>
      <c r="D138" s="81" t="s">
        <v>129</v>
      </c>
      <c r="E138" s="82" t="s">
        <v>1019</v>
      </c>
      <c r="F138" s="83" t="s">
        <v>1020</v>
      </c>
      <c r="G138" s="84" t="s">
        <v>132</v>
      </c>
      <c r="H138" s="85">
        <v>1</v>
      </c>
      <c r="I138" s="1">
        <v>0</v>
      </c>
      <c r="J138" s="86">
        <f>ROUND(I138*H138,2)</f>
        <v>0</v>
      </c>
      <c r="K138" s="87"/>
      <c r="L138" s="9"/>
      <c r="M138" s="88" t="s">
        <v>1</v>
      </c>
      <c r="N138" s="89" t="s">
        <v>42</v>
      </c>
      <c r="O138" s="90">
        <v>0</v>
      </c>
      <c r="P138" s="90">
        <f>O138*H138</f>
        <v>0</v>
      </c>
      <c r="Q138" s="90">
        <v>0</v>
      </c>
      <c r="R138" s="90">
        <f>Q138*H138</f>
        <v>0</v>
      </c>
      <c r="S138" s="90">
        <v>0</v>
      </c>
      <c r="T138" s="91">
        <f>S138*H138</f>
        <v>0</v>
      </c>
      <c r="U138" s="236"/>
      <c r="V138" s="236"/>
      <c r="W138" s="236"/>
      <c r="X138" s="236"/>
      <c r="Y138" s="236"/>
      <c r="Z138" s="236"/>
      <c r="AA138" s="236"/>
      <c r="AB138" s="236"/>
      <c r="AC138" s="236"/>
      <c r="AD138" s="236"/>
      <c r="AE138" s="236"/>
      <c r="AR138" s="92" t="s">
        <v>144</v>
      </c>
      <c r="AT138" s="92" t="s">
        <v>129</v>
      </c>
      <c r="AU138" s="92" t="s">
        <v>87</v>
      </c>
      <c r="AY138" s="3" t="s">
        <v>126</v>
      </c>
      <c r="BE138" s="93">
        <f>IF(N138="základní",J138,0)</f>
        <v>0</v>
      </c>
      <c r="BF138" s="93">
        <f>IF(N138="snížená",J138,0)</f>
        <v>0</v>
      </c>
      <c r="BG138" s="93">
        <f>IF(N138="zákl. přenesená",J138,0)</f>
        <v>0</v>
      </c>
      <c r="BH138" s="93">
        <f>IF(N138="sníž. přenesená",J138,0)</f>
        <v>0</v>
      </c>
      <c r="BI138" s="93">
        <f>IF(N138="nulová",J138,0)</f>
        <v>0</v>
      </c>
      <c r="BJ138" s="3" t="s">
        <v>85</v>
      </c>
      <c r="BK138" s="93">
        <f>ROUND(I138*H138,2)</f>
        <v>0</v>
      </c>
      <c r="BL138" s="3" t="s">
        <v>144</v>
      </c>
      <c r="BM138" s="92" t="s">
        <v>1021</v>
      </c>
    </row>
    <row r="139" spans="1:65" s="11" customFormat="1" ht="24.2" customHeight="1">
      <c r="A139" s="236"/>
      <c r="B139" s="9"/>
      <c r="C139" s="81" t="s">
        <v>261</v>
      </c>
      <c r="D139" s="81" t="s">
        <v>129</v>
      </c>
      <c r="E139" s="82" t="s">
        <v>1022</v>
      </c>
      <c r="F139" s="83" t="s">
        <v>1023</v>
      </c>
      <c r="G139" s="84" t="s">
        <v>248</v>
      </c>
      <c r="H139" s="85">
        <v>28</v>
      </c>
      <c r="I139" s="1">
        <v>0</v>
      </c>
      <c r="J139" s="86">
        <f>ROUND(I139*H139,2)</f>
        <v>0</v>
      </c>
      <c r="K139" s="87"/>
      <c r="L139" s="9"/>
      <c r="M139" s="88" t="s">
        <v>1</v>
      </c>
      <c r="N139" s="89" t="s">
        <v>42</v>
      </c>
      <c r="O139" s="90">
        <v>0</v>
      </c>
      <c r="P139" s="90">
        <f>O139*H139</f>
        <v>0</v>
      </c>
      <c r="Q139" s="90">
        <v>0</v>
      </c>
      <c r="R139" s="90">
        <f>Q139*H139</f>
        <v>0</v>
      </c>
      <c r="S139" s="90">
        <v>0</v>
      </c>
      <c r="T139" s="91">
        <f>S139*H139</f>
        <v>0</v>
      </c>
      <c r="U139" s="236"/>
      <c r="V139" s="236"/>
      <c r="W139" s="236"/>
      <c r="X139" s="236"/>
      <c r="Y139" s="236"/>
      <c r="Z139" s="236"/>
      <c r="AA139" s="236"/>
      <c r="AB139" s="236"/>
      <c r="AC139" s="236"/>
      <c r="AD139" s="236"/>
      <c r="AE139" s="236"/>
      <c r="AR139" s="92" t="s">
        <v>144</v>
      </c>
      <c r="AT139" s="92" t="s">
        <v>129</v>
      </c>
      <c r="AU139" s="92" t="s">
        <v>87</v>
      </c>
      <c r="AY139" s="3" t="s">
        <v>126</v>
      </c>
      <c r="BE139" s="93">
        <f>IF(N139="základní",J139,0)</f>
        <v>0</v>
      </c>
      <c r="BF139" s="93">
        <f>IF(N139="snížená",J139,0)</f>
        <v>0</v>
      </c>
      <c r="BG139" s="93">
        <f>IF(N139="zákl. přenesená",J139,0)</f>
        <v>0</v>
      </c>
      <c r="BH139" s="93">
        <f>IF(N139="sníž. přenesená",J139,0)</f>
        <v>0</v>
      </c>
      <c r="BI139" s="93">
        <f>IF(N139="nulová",J139,0)</f>
        <v>0</v>
      </c>
      <c r="BJ139" s="3" t="s">
        <v>85</v>
      </c>
      <c r="BK139" s="93">
        <f>ROUND(I139*H139,2)</f>
        <v>0</v>
      </c>
      <c r="BL139" s="3" t="s">
        <v>144</v>
      </c>
      <c r="BM139" s="92" t="s">
        <v>1024</v>
      </c>
    </row>
    <row r="140" spans="1:65" s="11" customFormat="1" ht="21.75" customHeight="1">
      <c r="A140" s="236"/>
      <c r="B140" s="9"/>
      <c r="C140" s="81" t="s">
        <v>266</v>
      </c>
      <c r="D140" s="81" t="s">
        <v>129</v>
      </c>
      <c r="E140" s="82" t="s">
        <v>1025</v>
      </c>
      <c r="F140" s="83" t="s">
        <v>1026</v>
      </c>
      <c r="G140" s="84" t="s">
        <v>579</v>
      </c>
      <c r="H140" s="85">
        <v>280</v>
      </c>
      <c r="I140" s="1">
        <v>0</v>
      </c>
      <c r="J140" s="86">
        <f>ROUND(I140*H140,2)</f>
        <v>0</v>
      </c>
      <c r="K140" s="87"/>
      <c r="L140" s="9"/>
      <c r="M140" s="88" t="s">
        <v>1</v>
      </c>
      <c r="N140" s="89" t="s">
        <v>42</v>
      </c>
      <c r="O140" s="90">
        <v>0</v>
      </c>
      <c r="P140" s="90">
        <f>O140*H140</f>
        <v>0</v>
      </c>
      <c r="Q140" s="90">
        <v>0</v>
      </c>
      <c r="R140" s="90">
        <f>Q140*H140</f>
        <v>0</v>
      </c>
      <c r="S140" s="90">
        <v>0</v>
      </c>
      <c r="T140" s="91">
        <f>S140*H140</f>
        <v>0</v>
      </c>
      <c r="U140" s="236"/>
      <c r="V140" s="236"/>
      <c r="W140" s="236"/>
      <c r="X140" s="236"/>
      <c r="Y140" s="236"/>
      <c r="Z140" s="236"/>
      <c r="AA140" s="236"/>
      <c r="AB140" s="236"/>
      <c r="AC140" s="236"/>
      <c r="AD140" s="236"/>
      <c r="AE140" s="236"/>
      <c r="AR140" s="92" t="s">
        <v>144</v>
      </c>
      <c r="AT140" s="92" t="s">
        <v>129</v>
      </c>
      <c r="AU140" s="92" t="s">
        <v>87</v>
      </c>
      <c r="AY140" s="3" t="s">
        <v>126</v>
      </c>
      <c r="BE140" s="93">
        <f>IF(N140="základní",J140,0)</f>
        <v>0</v>
      </c>
      <c r="BF140" s="93">
        <f>IF(N140="snížená",J140,0)</f>
        <v>0</v>
      </c>
      <c r="BG140" s="93">
        <f>IF(N140="zákl. přenesená",J140,0)</f>
        <v>0</v>
      </c>
      <c r="BH140" s="93">
        <f>IF(N140="sníž. přenesená",J140,0)</f>
        <v>0</v>
      </c>
      <c r="BI140" s="93">
        <f>IF(N140="nulová",J140,0)</f>
        <v>0</v>
      </c>
      <c r="BJ140" s="3" t="s">
        <v>85</v>
      </c>
      <c r="BK140" s="93">
        <f>ROUND(I140*H140,2)</f>
        <v>0</v>
      </c>
      <c r="BL140" s="3" t="s">
        <v>144</v>
      </c>
      <c r="BM140" s="92" t="s">
        <v>1027</v>
      </c>
    </row>
    <row r="141" spans="1:65" s="11" customFormat="1" ht="21.75" customHeight="1">
      <c r="A141" s="236"/>
      <c r="B141" s="9"/>
      <c r="C141" s="81" t="s">
        <v>272</v>
      </c>
      <c r="D141" s="81" t="s">
        <v>129</v>
      </c>
      <c r="E141" s="82" t="s">
        <v>1028</v>
      </c>
      <c r="F141" s="83" t="s">
        <v>1029</v>
      </c>
      <c r="G141" s="84" t="s">
        <v>579</v>
      </c>
      <c r="H141" s="85">
        <v>4</v>
      </c>
      <c r="I141" s="1">
        <v>0</v>
      </c>
      <c r="J141" s="86">
        <f>ROUND(I141*H141,2)</f>
        <v>0</v>
      </c>
      <c r="K141" s="87"/>
      <c r="L141" s="9"/>
      <c r="M141" s="88" t="s">
        <v>1</v>
      </c>
      <c r="N141" s="89" t="s">
        <v>42</v>
      </c>
      <c r="O141" s="90">
        <v>0</v>
      </c>
      <c r="P141" s="90">
        <f>O141*H141</f>
        <v>0</v>
      </c>
      <c r="Q141" s="90">
        <v>0</v>
      </c>
      <c r="R141" s="90">
        <f>Q141*H141</f>
        <v>0</v>
      </c>
      <c r="S141" s="90">
        <v>0</v>
      </c>
      <c r="T141" s="91">
        <f>S141*H141</f>
        <v>0</v>
      </c>
      <c r="U141" s="236"/>
      <c r="V141" s="236"/>
      <c r="W141" s="236"/>
      <c r="X141" s="236"/>
      <c r="Y141" s="236"/>
      <c r="Z141" s="236"/>
      <c r="AA141" s="236"/>
      <c r="AB141" s="236"/>
      <c r="AC141" s="236"/>
      <c r="AD141" s="236"/>
      <c r="AE141" s="236"/>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1030</v>
      </c>
    </row>
    <row r="142" spans="1:65" s="11" customFormat="1" ht="37.9" customHeight="1">
      <c r="A142" s="236"/>
      <c r="B142" s="9"/>
      <c r="C142" s="81" t="s">
        <v>278</v>
      </c>
      <c r="D142" s="81" t="s">
        <v>129</v>
      </c>
      <c r="E142" s="82" t="s">
        <v>1031</v>
      </c>
      <c r="F142" s="83" t="s">
        <v>1032</v>
      </c>
      <c r="G142" s="84" t="s">
        <v>248</v>
      </c>
      <c r="H142" s="85">
        <v>16</v>
      </c>
      <c r="I142" s="1">
        <v>0</v>
      </c>
      <c r="J142" s="86">
        <f>ROUND(I142*H142,2)</f>
        <v>0</v>
      </c>
      <c r="K142" s="87"/>
      <c r="L142" s="9"/>
      <c r="M142" s="88" t="s">
        <v>1</v>
      </c>
      <c r="N142" s="89" t="s">
        <v>42</v>
      </c>
      <c r="O142" s="90">
        <v>0</v>
      </c>
      <c r="P142" s="90">
        <f>O142*H142</f>
        <v>0</v>
      </c>
      <c r="Q142" s="90">
        <v>0</v>
      </c>
      <c r="R142" s="90">
        <f>Q142*H142</f>
        <v>0</v>
      </c>
      <c r="S142" s="90">
        <v>0</v>
      </c>
      <c r="T142" s="91">
        <f>S142*H142</f>
        <v>0</v>
      </c>
      <c r="U142" s="236"/>
      <c r="V142" s="236"/>
      <c r="W142" s="236"/>
      <c r="X142" s="104"/>
      <c r="Y142" s="236"/>
      <c r="Z142" s="236"/>
      <c r="AA142" s="236"/>
      <c r="AB142" s="236"/>
      <c r="AC142" s="236"/>
      <c r="AD142" s="236"/>
      <c r="AE142" s="236"/>
      <c r="AR142" s="92" t="s">
        <v>144</v>
      </c>
      <c r="AT142" s="92" t="s">
        <v>129</v>
      </c>
      <c r="AU142" s="92" t="s">
        <v>87</v>
      </c>
      <c r="AY142" s="3" t="s">
        <v>126</v>
      </c>
      <c r="BE142" s="93">
        <f>IF(N142="základní",J142,0)</f>
        <v>0</v>
      </c>
      <c r="BF142" s="93">
        <f>IF(N142="snížená",J142,0)</f>
        <v>0</v>
      </c>
      <c r="BG142" s="93">
        <f>IF(N142="zákl. přenesená",J142,0)</f>
        <v>0</v>
      </c>
      <c r="BH142" s="93">
        <f>IF(N142="sníž. přenesená",J142,0)</f>
        <v>0</v>
      </c>
      <c r="BI142" s="93">
        <f>IF(N142="nulová",J142,0)</f>
        <v>0</v>
      </c>
      <c r="BJ142" s="3" t="s">
        <v>85</v>
      </c>
      <c r="BK142" s="93">
        <f>ROUND(I142*H142,2)</f>
        <v>0</v>
      </c>
      <c r="BL142" s="3" t="s">
        <v>144</v>
      </c>
      <c r="BM142" s="92" t="s">
        <v>1033</v>
      </c>
    </row>
    <row r="143" spans="1:65" s="11" customFormat="1" ht="58.5">
      <c r="A143" s="236"/>
      <c r="B143" s="9"/>
      <c r="C143" s="236"/>
      <c r="D143" s="94" t="s">
        <v>138</v>
      </c>
      <c r="E143" s="236"/>
      <c r="F143" s="105" t="s">
        <v>1034</v>
      </c>
      <c r="G143" s="236"/>
      <c r="H143" s="236"/>
      <c r="I143" s="236"/>
      <c r="J143" s="236"/>
      <c r="K143" s="236"/>
      <c r="L143" s="9"/>
      <c r="M143" s="96"/>
      <c r="N143" s="97"/>
      <c r="O143" s="98"/>
      <c r="P143" s="98"/>
      <c r="Q143" s="98"/>
      <c r="R143" s="98"/>
      <c r="S143" s="98"/>
      <c r="T143" s="99"/>
      <c r="U143" s="236"/>
      <c r="V143" s="236"/>
      <c r="W143" s="236"/>
      <c r="X143" s="236"/>
      <c r="Y143" s="236"/>
      <c r="Z143" s="236"/>
      <c r="AA143" s="236"/>
      <c r="AB143" s="236"/>
      <c r="AC143" s="236"/>
      <c r="AD143" s="236"/>
      <c r="AE143" s="236"/>
      <c r="AT143" s="3" t="s">
        <v>138</v>
      </c>
      <c r="AU143" s="3" t="s">
        <v>87</v>
      </c>
    </row>
    <row r="144" spans="1:65" s="106" customFormat="1">
      <c r="B144" s="107"/>
      <c r="D144" s="94" t="s">
        <v>204</v>
      </c>
      <c r="E144" s="108" t="s">
        <v>1</v>
      </c>
      <c r="F144" s="109" t="s">
        <v>1035</v>
      </c>
      <c r="H144" s="110">
        <v>16</v>
      </c>
      <c r="L144" s="107"/>
      <c r="M144" s="111"/>
      <c r="N144" s="112"/>
      <c r="O144" s="112"/>
      <c r="P144" s="112"/>
      <c r="Q144" s="112"/>
      <c r="R144" s="112"/>
      <c r="S144" s="112"/>
      <c r="T144" s="113"/>
      <c r="AT144" s="108" t="s">
        <v>204</v>
      </c>
      <c r="AU144" s="108" t="s">
        <v>87</v>
      </c>
      <c r="AV144" s="106" t="s">
        <v>87</v>
      </c>
      <c r="AW144" s="106" t="s">
        <v>34</v>
      </c>
      <c r="AX144" s="106" t="s">
        <v>77</v>
      </c>
      <c r="AY144" s="108" t="s">
        <v>126</v>
      </c>
    </row>
    <row r="145" spans="1:65" s="114" customFormat="1">
      <c r="B145" s="115"/>
      <c r="D145" s="94" t="s">
        <v>204</v>
      </c>
      <c r="E145" s="116" t="s">
        <v>1</v>
      </c>
      <c r="F145" s="117" t="s">
        <v>206</v>
      </c>
      <c r="H145" s="118">
        <v>16</v>
      </c>
      <c r="L145" s="115"/>
      <c r="M145" s="119"/>
      <c r="N145" s="120"/>
      <c r="O145" s="120"/>
      <c r="P145" s="120"/>
      <c r="Q145" s="120"/>
      <c r="R145" s="120"/>
      <c r="S145" s="120"/>
      <c r="T145" s="121"/>
      <c r="AT145" s="116" t="s">
        <v>204</v>
      </c>
      <c r="AU145" s="116" t="s">
        <v>87</v>
      </c>
      <c r="AV145" s="114" t="s">
        <v>144</v>
      </c>
      <c r="AW145" s="114" t="s">
        <v>34</v>
      </c>
      <c r="AX145" s="114" t="s">
        <v>85</v>
      </c>
      <c r="AY145" s="116" t="s">
        <v>126</v>
      </c>
    </row>
    <row r="146" spans="1:65" s="11" customFormat="1" ht="37.9" customHeight="1">
      <c r="A146" s="236"/>
      <c r="B146" s="9"/>
      <c r="C146" s="81" t="s">
        <v>283</v>
      </c>
      <c r="D146" s="81" t="s">
        <v>129</v>
      </c>
      <c r="E146" s="82" t="s">
        <v>1036</v>
      </c>
      <c r="F146" s="83" t="s">
        <v>1037</v>
      </c>
      <c r="G146" s="84" t="s">
        <v>248</v>
      </c>
      <c r="H146" s="85">
        <v>7.5</v>
      </c>
      <c r="I146" s="1">
        <v>0</v>
      </c>
      <c r="J146" s="86">
        <f>ROUND(I146*H146,2)</f>
        <v>0</v>
      </c>
      <c r="K146" s="87"/>
      <c r="L146" s="9"/>
      <c r="M146" s="88" t="s">
        <v>1</v>
      </c>
      <c r="N146" s="89" t="s">
        <v>42</v>
      </c>
      <c r="O146" s="90">
        <v>0</v>
      </c>
      <c r="P146" s="90">
        <f>O146*H146</f>
        <v>0</v>
      </c>
      <c r="Q146" s="90">
        <v>0</v>
      </c>
      <c r="R146" s="90">
        <f>Q146*H146</f>
        <v>0</v>
      </c>
      <c r="S146" s="90">
        <v>0</v>
      </c>
      <c r="T146" s="91">
        <f>S146*H146</f>
        <v>0</v>
      </c>
      <c r="U146" s="236"/>
      <c r="V146" s="236"/>
      <c r="W146" s="236"/>
      <c r="X146" s="236"/>
      <c r="Y146" s="236"/>
      <c r="Z146" s="236"/>
      <c r="AA146" s="236"/>
      <c r="AB146" s="236"/>
      <c r="AC146" s="236"/>
      <c r="AD146" s="236"/>
      <c r="AE146" s="236"/>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ROUND(I146*H146,2)</f>
        <v>0</v>
      </c>
      <c r="BL146" s="3" t="s">
        <v>144</v>
      </c>
      <c r="BM146" s="92" t="s">
        <v>1038</v>
      </c>
    </row>
    <row r="147" spans="1:65" s="11" customFormat="1" ht="58.5">
      <c r="A147" s="236"/>
      <c r="B147" s="9"/>
      <c r="C147" s="236"/>
      <c r="D147" s="94" t="s">
        <v>138</v>
      </c>
      <c r="E147" s="236"/>
      <c r="F147" s="105" t="s">
        <v>1039</v>
      </c>
      <c r="G147" s="236"/>
      <c r="H147" s="236"/>
      <c r="I147" s="236"/>
      <c r="J147" s="236"/>
      <c r="K147" s="236"/>
      <c r="L147" s="9"/>
      <c r="M147" s="96"/>
      <c r="N147" s="97"/>
      <c r="O147" s="98"/>
      <c r="P147" s="98"/>
      <c r="Q147" s="98"/>
      <c r="R147" s="98"/>
      <c r="S147" s="98"/>
      <c r="T147" s="99"/>
      <c r="U147" s="236"/>
      <c r="V147" s="236"/>
      <c r="W147" s="236"/>
      <c r="X147" s="236"/>
      <c r="Y147" s="236"/>
      <c r="Z147" s="236"/>
      <c r="AA147" s="236"/>
      <c r="AB147" s="236"/>
      <c r="AC147" s="236"/>
      <c r="AD147" s="236"/>
      <c r="AE147" s="236"/>
      <c r="AT147" s="3" t="s">
        <v>138</v>
      </c>
      <c r="AU147" s="3" t="s">
        <v>87</v>
      </c>
    </row>
    <row r="148" spans="1:65" s="106" customFormat="1">
      <c r="B148" s="107"/>
      <c r="D148" s="94" t="s">
        <v>204</v>
      </c>
      <c r="E148" s="108" t="s">
        <v>1</v>
      </c>
      <c r="F148" s="109" t="s">
        <v>1040</v>
      </c>
      <c r="H148" s="110">
        <v>7.5</v>
      </c>
      <c r="L148" s="107"/>
      <c r="M148" s="111"/>
      <c r="N148" s="112"/>
      <c r="O148" s="112"/>
      <c r="P148" s="112"/>
      <c r="Q148" s="112"/>
      <c r="R148" s="112"/>
      <c r="S148" s="112"/>
      <c r="T148" s="113"/>
      <c r="AT148" s="108" t="s">
        <v>204</v>
      </c>
      <c r="AU148" s="108" t="s">
        <v>87</v>
      </c>
      <c r="AV148" s="106" t="s">
        <v>87</v>
      </c>
      <c r="AW148" s="106" t="s">
        <v>34</v>
      </c>
      <c r="AX148" s="106" t="s">
        <v>77</v>
      </c>
      <c r="AY148" s="108" t="s">
        <v>126</v>
      </c>
    </row>
    <row r="149" spans="1:65" s="114" customFormat="1">
      <c r="B149" s="115"/>
      <c r="D149" s="94" t="s">
        <v>204</v>
      </c>
      <c r="E149" s="116" t="s">
        <v>1</v>
      </c>
      <c r="F149" s="117" t="s">
        <v>206</v>
      </c>
      <c r="H149" s="118">
        <v>7.5</v>
      </c>
      <c r="L149" s="115"/>
      <c r="M149" s="119"/>
      <c r="N149" s="120"/>
      <c r="O149" s="120"/>
      <c r="P149" s="120"/>
      <c r="Q149" s="120"/>
      <c r="R149" s="120"/>
      <c r="S149" s="120"/>
      <c r="T149" s="121"/>
      <c r="AT149" s="116" t="s">
        <v>204</v>
      </c>
      <c r="AU149" s="116" t="s">
        <v>87</v>
      </c>
      <c r="AV149" s="114" t="s">
        <v>144</v>
      </c>
      <c r="AW149" s="114" t="s">
        <v>34</v>
      </c>
      <c r="AX149" s="114" t="s">
        <v>85</v>
      </c>
      <c r="AY149" s="116" t="s">
        <v>126</v>
      </c>
    </row>
    <row r="150" spans="1:65" s="11" customFormat="1" ht="24.2" customHeight="1">
      <c r="A150" s="236"/>
      <c r="B150" s="9"/>
      <c r="C150" s="81" t="s">
        <v>289</v>
      </c>
      <c r="D150" s="81" t="s">
        <v>129</v>
      </c>
      <c r="E150" s="82" t="s">
        <v>1041</v>
      </c>
      <c r="F150" s="83" t="s">
        <v>1042</v>
      </c>
      <c r="G150" s="84" t="s">
        <v>132</v>
      </c>
      <c r="H150" s="85">
        <v>9</v>
      </c>
      <c r="I150" s="1">
        <v>0</v>
      </c>
      <c r="J150" s="86">
        <f>ROUND(I150*H150,2)</f>
        <v>0</v>
      </c>
      <c r="K150" s="87"/>
      <c r="L150" s="9"/>
      <c r="M150" s="88" t="s">
        <v>1</v>
      </c>
      <c r="N150" s="89" t="s">
        <v>42</v>
      </c>
      <c r="O150" s="90">
        <v>0</v>
      </c>
      <c r="P150" s="90">
        <f>O150*H150</f>
        <v>0</v>
      </c>
      <c r="Q150" s="90">
        <v>0</v>
      </c>
      <c r="R150" s="90">
        <f>Q150*H150</f>
        <v>0</v>
      </c>
      <c r="S150" s="90">
        <v>0</v>
      </c>
      <c r="T150" s="91">
        <f>S150*H150</f>
        <v>0</v>
      </c>
      <c r="U150" s="236"/>
      <c r="V150" s="236"/>
      <c r="W150" s="236"/>
      <c r="X150" s="236"/>
      <c r="Y150" s="236"/>
      <c r="Z150" s="236"/>
      <c r="AA150" s="236"/>
      <c r="AB150" s="236"/>
      <c r="AC150" s="236"/>
      <c r="AD150" s="236"/>
      <c r="AE150" s="236"/>
      <c r="AR150" s="92" t="s">
        <v>144</v>
      </c>
      <c r="AT150" s="92" t="s">
        <v>129</v>
      </c>
      <c r="AU150" s="92" t="s">
        <v>87</v>
      </c>
      <c r="AY150" s="3" t="s">
        <v>126</v>
      </c>
      <c r="BE150" s="93">
        <f>IF(N150="základní",J150,0)</f>
        <v>0</v>
      </c>
      <c r="BF150" s="93">
        <f>IF(N150="snížená",J150,0)</f>
        <v>0</v>
      </c>
      <c r="BG150" s="93">
        <f>IF(N150="zákl. přenesená",J150,0)</f>
        <v>0</v>
      </c>
      <c r="BH150" s="93">
        <f>IF(N150="sníž. přenesená",J150,0)</f>
        <v>0</v>
      </c>
      <c r="BI150" s="93">
        <f>IF(N150="nulová",J150,0)</f>
        <v>0</v>
      </c>
      <c r="BJ150" s="3" t="s">
        <v>85</v>
      </c>
      <c r="BK150" s="93">
        <f>ROUND(I150*H150,2)</f>
        <v>0</v>
      </c>
      <c r="BL150" s="3" t="s">
        <v>144</v>
      </c>
      <c r="BM150" s="92" t="s">
        <v>1043</v>
      </c>
    </row>
    <row r="151" spans="1:65" s="11" customFormat="1" ht="24.2" customHeight="1">
      <c r="A151" s="236"/>
      <c r="B151" s="9"/>
      <c r="C151" s="81" t="s">
        <v>295</v>
      </c>
      <c r="D151" s="81" t="s">
        <v>129</v>
      </c>
      <c r="E151" s="82" t="s">
        <v>1044</v>
      </c>
      <c r="F151" s="83" t="s">
        <v>1045</v>
      </c>
      <c r="G151" s="84" t="s">
        <v>132</v>
      </c>
      <c r="H151" s="85">
        <v>2</v>
      </c>
      <c r="I151" s="1">
        <v>0</v>
      </c>
      <c r="J151" s="86">
        <f>ROUND(I151*H151,2)</f>
        <v>0</v>
      </c>
      <c r="K151" s="87"/>
      <c r="L151" s="9"/>
      <c r="M151" s="88" t="s">
        <v>1</v>
      </c>
      <c r="N151" s="89" t="s">
        <v>42</v>
      </c>
      <c r="O151" s="90">
        <v>0</v>
      </c>
      <c r="P151" s="90">
        <f>O151*H151</f>
        <v>0</v>
      </c>
      <c r="Q151" s="90">
        <v>0</v>
      </c>
      <c r="R151" s="90">
        <f>Q151*H151</f>
        <v>0</v>
      </c>
      <c r="S151" s="90">
        <v>0</v>
      </c>
      <c r="T151" s="91">
        <f>S151*H151</f>
        <v>0</v>
      </c>
      <c r="U151" s="236"/>
      <c r="V151" s="236"/>
      <c r="W151" s="236"/>
      <c r="X151" s="236"/>
      <c r="Y151" s="236"/>
      <c r="Z151" s="236"/>
      <c r="AA151" s="236"/>
      <c r="AB151" s="236"/>
      <c r="AC151" s="236"/>
      <c r="AD151" s="236"/>
      <c r="AE151" s="236"/>
      <c r="AR151" s="92" t="s">
        <v>144</v>
      </c>
      <c r="AT151" s="92" t="s">
        <v>129</v>
      </c>
      <c r="AU151" s="92" t="s">
        <v>87</v>
      </c>
      <c r="AY151" s="3" t="s">
        <v>126</v>
      </c>
      <c r="BE151" s="93">
        <f>IF(N151="základní",J151,0)</f>
        <v>0</v>
      </c>
      <c r="BF151" s="93">
        <f>IF(N151="snížená",J151,0)</f>
        <v>0</v>
      </c>
      <c r="BG151" s="93">
        <f>IF(N151="zákl. přenesená",J151,0)</f>
        <v>0</v>
      </c>
      <c r="BH151" s="93">
        <f>IF(N151="sníž. přenesená",J151,0)</f>
        <v>0</v>
      </c>
      <c r="BI151" s="93">
        <f>IF(N151="nulová",J151,0)</f>
        <v>0</v>
      </c>
      <c r="BJ151" s="3" t="s">
        <v>85</v>
      </c>
      <c r="BK151" s="93">
        <f>ROUND(I151*H151,2)</f>
        <v>0</v>
      </c>
      <c r="BL151" s="3" t="s">
        <v>144</v>
      </c>
      <c r="BM151" s="92" t="s">
        <v>1046</v>
      </c>
    </row>
    <row r="152" spans="1:65" s="11" customFormat="1" ht="24.2" customHeight="1">
      <c r="A152" s="236"/>
      <c r="B152" s="9"/>
      <c r="C152" s="81" t="s">
        <v>7</v>
      </c>
      <c r="D152" s="81" t="s">
        <v>129</v>
      </c>
      <c r="E152" s="82" t="s">
        <v>1047</v>
      </c>
      <c r="F152" s="83" t="s">
        <v>1277</v>
      </c>
      <c r="G152" s="84" t="s">
        <v>132</v>
      </c>
      <c r="H152" s="85">
        <v>1</v>
      </c>
      <c r="I152" s="1">
        <v>0</v>
      </c>
      <c r="J152" s="86">
        <f>ROUND(I152*H152,2)</f>
        <v>0</v>
      </c>
      <c r="K152" s="87"/>
      <c r="L152" s="9"/>
      <c r="M152" s="88" t="s">
        <v>1</v>
      </c>
      <c r="N152" s="89" t="s">
        <v>42</v>
      </c>
      <c r="O152" s="90">
        <v>0</v>
      </c>
      <c r="P152" s="90">
        <f>O152*H152</f>
        <v>0</v>
      </c>
      <c r="Q152" s="90">
        <v>0</v>
      </c>
      <c r="R152" s="90">
        <f>Q152*H152</f>
        <v>0</v>
      </c>
      <c r="S152" s="90">
        <v>0</v>
      </c>
      <c r="T152" s="91">
        <f>S152*H152</f>
        <v>0</v>
      </c>
      <c r="U152" s="236"/>
      <c r="V152" s="236"/>
      <c r="W152" s="236"/>
      <c r="X152" s="236"/>
      <c r="Y152" s="236"/>
      <c r="Z152" s="236"/>
      <c r="AA152" s="236"/>
      <c r="AB152" s="236"/>
      <c r="AC152" s="236"/>
      <c r="AD152" s="236"/>
      <c r="AE152" s="236"/>
      <c r="AR152" s="92" t="s">
        <v>144</v>
      </c>
      <c r="AT152" s="92" t="s">
        <v>129</v>
      </c>
      <c r="AU152" s="92" t="s">
        <v>87</v>
      </c>
      <c r="AY152" s="3" t="s">
        <v>126</v>
      </c>
      <c r="BE152" s="93">
        <f>IF(N152="základní",J152,0)</f>
        <v>0</v>
      </c>
      <c r="BF152" s="93">
        <f>IF(N152="snížená",J152,0)</f>
        <v>0</v>
      </c>
      <c r="BG152" s="93">
        <f>IF(N152="zákl. přenesená",J152,0)</f>
        <v>0</v>
      </c>
      <c r="BH152" s="93">
        <f>IF(N152="sníž. přenesená",J152,0)</f>
        <v>0</v>
      </c>
      <c r="BI152" s="93">
        <f>IF(N152="nulová",J152,0)</f>
        <v>0</v>
      </c>
      <c r="BJ152" s="3" t="s">
        <v>85</v>
      </c>
      <c r="BK152" s="93">
        <f>ROUND(I152*H152,2)</f>
        <v>0</v>
      </c>
      <c r="BL152" s="3" t="s">
        <v>144</v>
      </c>
      <c r="BM152" s="92" t="s">
        <v>1048</v>
      </c>
    </row>
    <row r="153" spans="1:65" s="11" customFormat="1" ht="56.25" customHeight="1">
      <c r="A153" s="236"/>
      <c r="B153" s="9"/>
      <c r="C153" s="236"/>
      <c r="D153" s="94" t="s">
        <v>138</v>
      </c>
      <c r="E153" s="236"/>
      <c r="F153" s="105" t="s">
        <v>1289</v>
      </c>
      <c r="G153" s="236"/>
      <c r="H153" s="236"/>
      <c r="I153" s="236"/>
      <c r="J153" s="236"/>
      <c r="K153" s="236"/>
      <c r="L153" s="9"/>
      <c r="M153" s="96"/>
      <c r="N153" s="97"/>
      <c r="O153" s="98"/>
      <c r="P153" s="98"/>
      <c r="Q153" s="98"/>
      <c r="R153" s="98"/>
      <c r="S153" s="98"/>
      <c r="T153" s="99"/>
      <c r="U153" s="236"/>
      <c r="V153" s="236"/>
      <c r="W153" s="236"/>
      <c r="X153" s="236"/>
      <c r="Y153" s="236"/>
      <c r="Z153" s="236"/>
      <c r="AA153" s="236"/>
      <c r="AB153" s="236"/>
      <c r="AC153" s="236"/>
      <c r="AD153" s="236"/>
      <c r="AE153" s="236"/>
      <c r="AT153" s="3" t="s">
        <v>138</v>
      </c>
      <c r="AU153" s="3" t="s">
        <v>87</v>
      </c>
    </row>
    <row r="154" spans="1:65" s="11" customFormat="1" ht="33" customHeight="1">
      <c r="A154" s="236"/>
      <c r="B154" s="9"/>
      <c r="C154" s="81" t="s">
        <v>304</v>
      </c>
      <c r="D154" s="81" t="s">
        <v>129</v>
      </c>
      <c r="E154" s="82" t="s">
        <v>1049</v>
      </c>
      <c r="F154" s="83" t="s">
        <v>1050</v>
      </c>
      <c r="G154" s="84" t="s">
        <v>132</v>
      </c>
      <c r="H154" s="85">
        <v>2</v>
      </c>
      <c r="I154" s="1">
        <v>0</v>
      </c>
      <c r="J154" s="86">
        <f>ROUND(I154*H154,2)</f>
        <v>0</v>
      </c>
      <c r="K154" s="87"/>
      <c r="L154" s="9"/>
      <c r="M154" s="88" t="s">
        <v>1</v>
      </c>
      <c r="N154" s="89" t="s">
        <v>42</v>
      </c>
      <c r="O154" s="90">
        <v>0</v>
      </c>
      <c r="P154" s="90">
        <f>O154*H154</f>
        <v>0</v>
      </c>
      <c r="Q154" s="90">
        <v>0</v>
      </c>
      <c r="R154" s="90">
        <f>Q154*H154</f>
        <v>0</v>
      </c>
      <c r="S154" s="90">
        <v>0</v>
      </c>
      <c r="T154" s="91">
        <f>S154*H154</f>
        <v>0</v>
      </c>
      <c r="U154" s="236"/>
      <c r="V154" s="236"/>
      <c r="W154" s="236"/>
      <c r="X154" s="236"/>
      <c r="Y154" s="236"/>
      <c r="Z154" s="236"/>
      <c r="AA154" s="236"/>
      <c r="AB154" s="236"/>
      <c r="AC154" s="236"/>
      <c r="AD154" s="236"/>
      <c r="AE154" s="236"/>
      <c r="AR154" s="92" t="s">
        <v>144</v>
      </c>
      <c r="AT154" s="92" t="s">
        <v>129</v>
      </c>
      <c r="AU154" s="92" t="s">
        <v>87</v>
      </c>
      <c r="AY154" s="3" t="s">
        <v>126</v>
      </c>
      <c r="BE154" s="93">
        <f>IF(N154="základní",J154,0)</f>
        <v>0</v>
      </c>
      <c r="BF154" s="93">
        <f>IF(N154="snížená",J154,0)</f>
        <v>0</v>
      </c>
      <c r="BG154" s="93">
        <f>IF(N154="zákl. přenesená",J154,0)</f>
        <v>0</v>
      </c>
      <c r="BH154" s="93">
        <f>IF(N154="sníž. přenesená",J154,0)</f>
        <v>0</v>
      </c>
      <c r="BI154" s="93">
        <f>IF(N154="nulová",J154,0)</f>
        <v>0</v>
      </c>
      <c r="BJ154" s="3" t="s">
        <v>85</v>
      </c>
      <c r="BK154" s="93">
        <f>ROUND(I154*H154,2)</f>
        <v>0</v>
      </c>
      <c r="BL154" s="3" t="s">
        <v>144</v>
      </c>
      <c r="BM154" s="92" t="s">
        <v>1051</v>
      </c>
    </row>
    <row r="155" spans="1:65" s="11" customFormat="1" ht="24.2" customHeight="1">
      <c r="A155" s="236"/>
      <c r="B155" s="9"/>
      <c r="C155" s="81" t="s">
        <v>308</v>
      </c>
      <c r="D155" s="81" t="s">
        <v>129</v>
      </c>
      <c r="E155" s="82" t="s">
        <v>1052</v>
      </c>
      <c r="F155" s="83" t="s">
        <v>1053</v>
      </c>
      <c r="G155" s="84" t="s">
        <v>132</v>
      </c>
      <c r="H155" s="85">
        <v>2</v>
      </c>
      <c r="I155" s="1">
        <v>0</v>
      </c>
      <c r="J155" s="86">
        <f>ROUND(I155*H155,2)</f>
        <v>0</v>
      </c>
      <c r="K155" s="87"/>
      <c r="L155" s="9"/>
      <c r="M155" s="88" t="s">
        <v>1</v>
      </c>
      <c r="N155" s="89" t="s">
        <v>42</v>
      </c>
      <c r="O155" s="90">
        <v>0</v>
      </c>
      <c r="P155" s="90">
        <f>O155*H155</f>
        <v>0</v>
      </c>
      <c r="Q155" s="90">
        <v>0</v>
      </c>
      <c r="R155" s="90">
        <f>Q155*H155</f>
        <v>0</v>
      </c>
      <c r="S155" s="90">
        <v>0</v>
      </c>
      <c r="T155" s="91">
        <f>S155*H155</f>
        <v>0</v>
      </c>
      <c r="U155" s="236"/>
      <c r="V155" s="236"/>
      <c r="W155" s="236"/>
      <c r="X155" s="236"/>
      <c r="Y155" s="236"/>
      <c r="Z155" s="236"/>
      <c r="AA155" s="236"/>
      <c r="AB155" s="236"/>
      <c r="AC155" s="236"/>
      <c r="AD155" s="236"/>
      <c r="AE155" s="236"/>
      <c r="AR155" s="92" t="s">
        <v>144</v>
      </c>
      <c r="AT155" s="92" t="s">
        <v>129</v>
      </c>
      <c r="AU155" s="92" t="s">
        <v>87</v>
      </c>
      <c r="AY155" s="3" t="s">
        <v>126</v>
      </c>
      <c r="BE155" s="93">
        <f>IF(N155="základní",J155,0)</f>
        <v>0</v>
      </c>
      <c r="BF155" s="93">
        <f>IF(N155="snížená",J155,0)</f>
        <v>0</v>
      </c>
      <c r="BG155" s="93">
        <f>IF(N155="zákl. přenesená",J155,0)</f>
        <v>0</v>
      </c>
      <c r="BH155" s="93">
        <f>IF(N155="sníž. přenesená",J155,0)</f>
        <v>0</v>
      </c>
      <c r="BI155" s="93">
        <f>IF(N155="nulová",J155,0)</f>
        <v>0</v>
      </c>
      <c r="BJ155" s="3" t="s">
        <v>85</v>
      </c>
      <c r="BK155" s="93">
        <f>ROUND(I155*H155,2)</f>
        <v>0</v>
      </c>
      <c r="BL155" s="3" t="s">
        <v>144</v>
      </c>
      <c r="BM155" s="92" t="s">
        <v>1054</v>
      </c>
    </row>
    <row r="156" spans="1:65" s="11" customFormat="1" ht="29.25">
      <c r="A156" s="236"/>
      <c r="B156" s="9"/>
      <c r="C156" s="236"/>
      <c r="D156" s="94" t="s">
        <v>138</v>
      </c>
      <c r="E156" s="236"/>
      <c r="F156" s="105" t="s">
        <v>1055</v>
      </c>
      <c r="G156" s="236"/>
      <c r="H156" s="236"/>
      <c r="I156" s="236"/>
      <c r="J156" s="236"/>
      <c r="K156" s="236"/>
      <c r="L156" s="9"/>
      <c r="M156" s="96"/>
      <c r="N156" s="97"/>
      <c r="O156" s="98"/>
      <c r="P156" s="98"/>
      <c r="Q156" s="98"/>
      <c r="R156" s="98"/>
      <c r="S156" s="98"/>
      <c r="T156" s="99"/>
      <c r="U156" s="236"/>
      <c r="V156" s="236"/>
      <c r="W156" s="236"/>
      <c r="X156" s="236"/>
      <c r="Y156" s="236"/>
      <c r="Z156" s="236"/>
      <c r="AA156" s="236"/>
      <c r="AB156" s="236"/>
      <c r="AC156" s="236"/>
      <c r="AD156" s="236"/>
      <c r="AE156" s="236"/>
      <c r="AT156" s="3" t="s">
        <v>138</v>
      </c>
      <c r="AU156" s="3" t="s">
        <v>87</v>
      </c>
    </row>
    <row r="157" spans="1:65" s="11" customFormat="1" ht="37.9" customHeight="1">
      <c r="A157" s="236"/>
      <c r="B157" s="9"/>
      <c r="C157" s="81" t="s">
        <v>312</v>
      </c>
      <c r="D157" s="81" t="s">
        <v>129</v>
      </c>
      <c r="E157" s="82" t="s">
        <v>1056</v>
      </c>
      <c r="F157" s="83" t="s">
        <v>1057</v>
      </c>
      <c r="G157" s="84" t="s">
        <v>132</v>
      </c>
      <c r="H157" s="85">
        <v>1</v>
      </c>
      <c r="I157" s="1">
        <v>0</v>
      </c>
      <c r="J157" s="86">
        <f>ROUND(I157*H157,2)</f>
        <v>0</v>
      </c>
      <c r="K157" s="87"/>
      <c r="L157" s="9"/>
      <c r="M157" s="88" t="s">
        <v>1</v>
      </c>
      <c r="N157" s="89" t="s">
        <v>42</v>
      </c>
      <c r="O157" s="90">
        <v>0</v>
      </c>
      <c r="P157" s="90">
        <f>O157*H157</f>
        <v>0</v>
      </c>
      <c r="Q157" s="90">
        <v>0</v>
      </c>
      <c r="R157" s="90">
        <f>Q157*H157</f>
        <v>0</v>
      </c>
      <c r="S157" s="90">
        <v>0</v>
      </c>
      <c r="T157" s="91">
        <f>S157*H157</f>
        <v>0</v>
      </c>
      <c r="U157" s="236"/>
      <c r="V157" s="236"/>
      <c r="W157" s="236"/>
      <c r="X157" s="236"/>
      <c r="Y157" s="236"/>
      <c r="Z157" s="236"/>
      <c r="AA157" s="236"/>
      <c r="AB157" s="236"/>
      <c r="AC157" s="236"/>
      <c r="AD157" s="236"/>
      <c r="AE157" s="236"/>
      <c r="AR157" s="92" t="s">
        <v>144</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144</v>
      </c>
      <c r="BM157" s="92" t="s">
        <v>1058</v>
      </c>
    </row>
    <row r="158" spans="1:65" s="11" customFormat="1" ht="29.25">
      <c r="A158" s="236"/>
      <c r="B158" s="9"/>
      <c r="C158" s="236"/>
      <c r="D158" s="94" t="s">
        <v>138</v>
      </c>
      <c r="E158" s="236"/>
      <c r="F158" s="105" t="s">
        <v>1055</v>
      </c>
      <c r="G158" s="236"/>
      <c r="H158" s="236"/>
      <c r="I158" s="236"/>
      <c r="J158" s="236"/>
      <c r="K158" s="236"/>
      <c r="L158" s="9"/>
      <c r="M158" s="96"/>
      <c r="N158" s="97"/>
      <c r="O158" s="98"/>
      <c r="P158" s="98"/>
      <c r="Q158" s="98"/>
      <c r="R158" s="98"/>
      <c r="S158" s="98"/>
      <c r="T158" s="99"/>
      <c r="U158" s="236"/>
      <c r="V158" s="236"/>
      <c r="W158" s="236"/>
      <c r="X158" s="236"/>
      <c r="Y158" s="236"/>
      <c r="Z158" s="236"/>
      <c r="AA158" s="236"/>
      <c r="AB158" s="236"/>
      <c r="AC158" s="236"/>
      <c r="AD158" s="236"/>
      <c r="AE158" s="236"/>
      <c r="AT158" s="3" t="s">
        <v>138</v>
      </c>
      <c r="AU158" s="3" t="s">
        <v>87</v>
      </c>
    </row>
    <row r="159" spans="1:65" s="11" customFormat="1" ht="37.9" customHeight="1">
      <c r="A159" s="236"/>
      <c r="B159" s="9"/>
      <c r="C159" s="81" t="s">
        <v>316</v>
      </c>
      <c r="D159" s="81" t="s">
        <v>129</v>
      </c>
      <c r="E159" s="82" t="s">
        <v>1059</v>
      </c>
      <c r="F159" s="83" t="s">
        <v>1284</v>
      </c>
      <c r="G159" s="84" t="s">
        <v>132</v>
      </c>
      <c r="H159" s="85">
        <v>2</v>
      </c>
      <c r="I159" s="1">
        <v>0</v>
      </c>
      <c r="J159" s="86">
        <f>ROUND(I159*H159,2)</f>
        <v>0</v>
      </c>
      <c r="K159" s="87"/>
      <c r="L159" s="9"/>
      <c r="M159" s="88" t="s">
        <v>1</v>
      </c>
      <c r="N159" s="89" t="s">
        <v>42</v>
      </c>
      <c r="O159" s="90">
        <v>0</v>
      </c>
      <c r="P159" s="90">
        <f>O159*H159</f>
        <v>0</v>
      </c>
      <c r="Q159" s="90">
        <v>0</v>
      </c>
      <c r="R159" s="90">
        <f>Q159*H159</f>
        <v>0</v>
      </c>
      <c r="S159" s="90">
        <v>0</v>
      </c>
      <c r="T159" s="91">
        <f>S159*H159</f>
        <v>0</v>
      </c>
      <c r="U159" s="236"/>
      <c r="V159" s="236"/>
      <c r="W159" s="236"/>
      <c r="X159" s="236"/>
      <c r="Y159" s="236"/>
      <c r="Z159" s="236"/>
      <c r="AA159" s="236"/>
      <c r="AB159" s="236"/>
      <c r="AC159" s="236"/>
      <c r="AD159" s="236"/>
      <c r="AE159" s="236"/>
      <c r="AR159" s="92" t="s">
        <v>144</v>
      </c>
      <c r="AT159" s="92" t="s">
        <v>129</v>
      </c>
      <c r="AU159" s="92" t="s">
        <v>87</v>
      </c>
      <c r="AY159" s="3" t="s">
        <v>126</v>
      </c>
      <c r="BE159" s="93">
        <f>IF(N159="základní",J159,0)</f>
        <v>0</v>
      </c>
      <c r="BF159" s="93">
        <f>IF(N159="snížená",J159,0)</f>
        <v>0</v>
      </c>
      <c r="BG159" s="93">
        <f>IF(N159="zákl. přenesená",J159,0)</f>
        <v>0</v>
      </c>
      <c r="BH159" s="93">
        <f>IF(N159="sníž. přenesená",J159,0)</f>
        <v>0</v>
      </c>
      <c r="BI159" s="93">
        <f>IF(N159="nulová",J159,0)</f>
        <v>0</v>
      </c>
      <c r="BJ159" s="3" t="s">
        <v>85</v>
      </c>
      <c r="BK159" s="93">
        <f>ROUND(I159*H159,2)</f>
        <v>0</v>
      </c>
      <c r="BL159" s="3" t="s">
        <v>144</v>
      </c>
      <c r="BM159" s="92" t="s">
        <v>1060</v>
      </c>
    </row>
    <row r="160" spans="1:65" s="11" customFormat="1" ht="39">
      <c r="A160" s="236"/>
      <c r="B160" s="9"/>
      <c r="C160" s="236"/>
      <c r="D160" s="94" t="s">
        <v>138</v>
      </c>
      <c r="E160" s="236"/>
      <c r="F160" s="105" t="s">
        <v>1285</v>
      </c>
      <c r="G160" s="236"/>
      <c r="H160" s="236"/>
      <c r="I160" s="236"/>
      <c r="J160" s="236"/>
      <c r="K160" s="236"/>
      <c r="L160" s="9"/>
      <c r="M160" s="96"/>
      <c r="N160" s="97"/>
      <c r="O160" s="98"/>
      <c r="P160" s="98"/>
      <c r="Q160" s="98"/>
      <c r="R160" s="98"/>
      <c r="S160" s="98"/>
      <c r="T160" s="99"/>
      <c r="U160" s="236"/>
      <c r="V160" s="236"/>
      <c r="W160" s="236"/>
      <c r="X160" s="236"/>
      <c r="Y160" s="236"/>
      <c r="Z160" s="236"/>
      <c r="AA160" s="236"/>
      <c r="AB160" s="236"/>
      <c r="AC160" s="236"/>
      <c r="AD160" s="236"/>
      <c r="AE160" s="236"/>
      <c r="AT160" s="3" t="s">
        <v>138</v>
      </c>
      <c r="AU160" s="3" t="s">
        <v>87</v>
      </c>
    </row>
    <row r="161" spans="1:65" s="11" customFormat="1" ht="24.2" customHeight="1">
      <c r="A161" s="236"/>
      <c r="B161" s="9"/>
      <c r="C161" s="81" t="s">
        <v>321</v>
      </c>
      <c r="D161" s="81" t="s">
        <v>129</v>
      </c>
      <c r="E161" s="82" t="s">
        <v>1061</v>
      </c>
      <c r="F161" s="83" t="s">
        <v>1062</v>
      </c>
      <c r="G161" s="84" t="s">
        <v>132</v>
      </c>
      <c r="H161" s="85">
        <v>2</v>
      </c>
      <c r="I161" s="1">
        <v>0</v>
      </c>
      <c r="J161" s="86">
        <f>ROUND(I161*H161,2)</f>
        <v>0</v>
      </c>
      <c r="K161" s="87"/>
      <c r="L161" s="9"/>
      <c r="M161" s="88" t="s">
        <v>1</v>
      </c>
      <c r="N161" s="89" t="s">
        <v>42</v>
      </c>
      <c r="O161" s="90">
        <v>0</v>
      </c>
      <c r="P161" s="90">
        <f>O161*H161</f>
        <v>0</v>
      </c>
      <c r="Q161" s="90">
        <v>0</v>
      </c>
      <c r="R161" s="90">
        <f>Q161*H161</f>
        <v>0</v>
      </c>
      <c r="S161" s="90">
        <v>0</v>
      </c>
      <c r="T161" s="91">
        <f>S161*H161</f>
        <v>0</v>
      </c>
      <c r="U161" s="236"/>
      <c r="V161" s="236"/>
      <c r="W161" s="236"/>
      <c r="X161" s="236"/>
      <c r="Y161" s="236"/>
      <c r="Z161" s="236"/>
      <c r="AA161" s="236"/>
      <c r="AB161" s="236"/>
      <c r="AC161" s="236"/>
      <c r="AD161" s="236"/>
      <c r="AE161" s="236"/>
      <c r="AR161" s="92" t="s">
        <v>144</v>
      </c>
      <c r="AT161" s="92" t="s">
        <v>129</v>
      </c>
      <c r="AU161" s="92" t="s">
        <v>87</v>
      </c>
      <c r="AY161" s="3" t="s">
        <v>126</v>
      </c>
      <c r="BE161" s="93">
        <f>IF(N161="základní",J161,0)</f>
        <v>0</v>
      </c>
      <c r="BF161" s="93">
        <f>IF(N161="snížená",J161,0)</f>
        <v>0</v>
      </c>
      <c r="BG161" s="93">
        <f>IF(N161="zákl. přenesená",J161,0)</f>
        <v>0</v>
      </c>
      <c r="BH161" s="93">
        <f>IF(N161="sníž. přenesená",J161,0)</f>
        <v>0</v>
      </c>
      <c r="BI161" s="93">
        <f>IF(N161="nulová",J161,0)</f>
        <v>0</v>
      </c>
      <c r="BJ161" s="3" t="s">
        <v>85</v>
      </c>
      <c r="BK161" s="93">
        <f>ROUND(I161*H161,2)</f>
        <v>0</v>
      </c>
      <c r="BL161" s="3" t="s">
        <v>144</v>
      </c>
      <c r="BM161" s="92" t="s">
        <v>1063</v>
      </c>
    </row>
    <row r="162" spans="1:65" s="11" customFormat="1" ht="29.25">
      <c r="A162" s="236"/>
      <c r="B162" s="9"/>
      <c r="C162" s="236"/>
      <c r="D162" s="94" t="s">
        <v>138</v>
      </c>
      <c r="E162" s="236"/>
      <c r="F162" s="105" t="s">
        <v>1055</v>
      </c>
      <c r="G162" s="236"/>
      <c r="H162" s="236"/>
      <c r="I162" s="236"/>
      <c r="J162" s="236"/>
      <c r="K162" s="236"/>
      <c r="L162" s="9"/>
      <c r="M162" s="96"/>
      <c r="N162" s="97"/>
      <c r="O162" s="98"/>
      <c r="P162" s="98"/>
      <c r="Q162" s="98"/>
      <c r="R162" s="98"/>
      <c r="S162" s="98"/>
      <c r="T162" s="99"/>
      <c r="U162" s="236"/>
      <c r="V162" s="236"/>
      <c r="W162" s="236"/>
      <c r="X162" s="236"/>
      <c r="Y162" s="236"/>
      <c r="Z162" s="236"/>
      <c r="AA162" s="236"/>
      <c r="AB162" s="236"/>
      <c r="AC162" s="236"/>
      <c r="AD162" s="236"/>
      <c r="AE162" s="236"/>
      <c r="AT162" s="3" t="s">
        <v>138</v>
      </c>
      <c r="AU162" s="3" t="s">
        <v>87</v>
      </c>
    </row>
    <row r="163" spans="1:65" s="11" customFormat="1" ht="24.2" customHeight="1">
      <c r="A163" s="236"/>
      <c r="B163" s="9"/>
      <c r="C163" s="81" t="s">
        <v>326</v>
      </c>
      <c r="D163" s="81" t="s">
        <v>129</v>
      </c>
      <c r="E163" s="82" t="s">
        <v>1064</v>
      </c>
      <c r="F163" s="83" t="s">
        <v>1065</v>
      </c>
      <c r="G163" s="84" t="s">
        <v>132</v>
      </c>
      <c r="H163" s="85">
        <v>2</v>
      </c>
      <c r="I163" s="1">
        <v>0</v>
      </c>
      <c r="J163" s="86">
        <f>ROUND(I163*H163,2)</f>
        <v>0</v>
      </c>
      <c r="K163" s="87"/>
      <c r="L163" s="9"/>
      <c r="M163" s="88" t="s">
        <v>1</v>
      </c>
      <c r="N163" s="89" t="s">
        <v>42</v>
      </c>
      <c r="O163" s="90">
        <v>0</v>
      </c>
      <c r="P163" s="90">
        <f>O163*H163</f>
        <v>0</v>
      </c>
      <c r="Q163" s="90">
        <v>0</v>
      </c>
      <c r="R163" s="90">
        <f>Q163*H163</f>
        <v>0</v>
      </c>
      <c r="S163" s="90">
        <v>0</v>
      </c>
      <c r="T163" s="91">
        <f>S163*H163</f>
        <v>0</v>
      </c>
      <c r="U163" s="236"/>
      <c r="V163" s="236"/>
      <c r="W163" s="236"/>
      <c r="X163" s="236"/>
      <c r="Y163" s="236"/>
      <c r="Z163" s="236"/>
      <c r="AA163" s="236"/>
      <c r="AB163" s="236"/>
      <c r="AC163" s="236"/>
      <c r="AD163" s="236"/>
      <c r="AE163" s="236"/>
      <c r="AR163" s="92" t="s">
        <v>144</v>
      </c>
      <c r="AT163" s="92" t="s">
        <v>129</v>
      </c>
      <c r="AU163" s="92" t="s">
        <v>87</v>
      </c>
      <c r="AY163" s="3" t="s">
        <v>126</v>
      </c>
      <c r="BE163" s="93">
        <f>IF(N163="základní",J163,0)</f>
        <v>0</v>
      </c>
      <c r="BF163" s="93">
        <f>IF(N163="snížená",J163,0)</f>
        <v>0</v>
      </c>
      <c r="BG163" s="93">
        <f>IF(N163="zákl. přenesená",J163,0)</f>
        <v>0</v>
      </c>
      <c r="BH163" s="93">
        <f>IF(N163="sníž. přenesená",J163,0)</f>
        <v>0</v>
      </c>
      <c r="BI163" s="93">
        <f>IF(N163="nulová",J163,0)</f>
        <v>0</v>
      </c>
      <c r="BJ163" s="3" t="s">
        <v>85</v>
      </c>
      <c r="BK163" s="93">
        <f>ROUND(I163*H163,2)</f>
        <v>0</v>
      </c>
      <c r="BL163" s="3" t="s">
        <v>144</v>
      </c>
      <c r="BM163" s="92" t="s">
        <v>1066</v>
      </c>
    </row>
    <row r="164" spans="1:65" s="11" customFormat="1" ht="29.25">
      <c r="A164" s="236"/>
      <c r="B164" s="9"/>
      <c r="C164" s="236"/>
      <c r="D164" s="94" t="s">
        <v>138</v>
      </c>
      <c r="E164" s="236"/>
      <c r="F164" s="105" t="s">
        <v>1055</v>
      </c>
      <c r="G164" s="236"/>
      <c r="H164" s="236"/>
      <c r="I164" s="236"/>
      <c r="J164" s="236"/>
      <c r="K164" s="236"/>
      <c r="L164" s="9"/>
      <c r="M164" s="96"/>
      <c r="N164" s="97"/>
      <c r="O164" s="98"/>
      <c r="P164" s="98"/>
      <c r="Q164" s="98"/>
      <c r="R164" s="98"/>
      <c r="S164" s="98"/>
      <c r="T164" s="99"/>
      <c r="U164" s="236"/>
      <c r="V164" s="236"/>
      <c r="W164" s="236"/>
      <c r="X164" s="236"/>
      <c r="Y164" s="236"/>
      <c r="Z164" s="236"/>
      <c r="AA164" s="236"/>
      <c r="AB164" s="236"/>
      <c r="AC164" s="236"/>
      <c r="AD164" s="236"/>
      <c r="AE164" s="236"/>
      <c r="AT164" s="3" t="s">
        <v>138</v>
      </c>
      <c r="AU164" s="3" t="s">
        <v>87</v>
      </c>
    </row>
    <row r="165" spans="1:65" s="11" customFormat="1" ht="44.25" customHeight="1">
      <c r="A165" s="236"/>
      <c r="B165" s="9"/>
      <c r="C165" s="81" t="s">
        <v>330</v>
      </c>
      <c r="D165" s="81" t="s">
        <v>129</v>
      </c>
      <c r="E165" s="82" t="s">
        <v>1067</v>
      </c>
      <c r="F165" s="83" t="s">
        <v>1068</v>
      </c>
      <c r="G165" s="84" t="s">
        <v>132</v>
      </c>
      <c r="H165" s="85">
        <v>20</v>
      </c>
      <c r="I165" s="1">
        <v>0</v>
      </c>
      <c r="J165" s="86">
        <f>ROUND(I165*H165,2)</f>
        <v>0</v>
      </c>
      <c r="K165" s="87"/>
      <c r="L165" s="9"/>
      <c r="M165" s="88" t="s">
        <v>1</v>
      </c>
      <c r="N165" s="89" t="s">
        <v>42</v>
      </c>
      <c r="O165" s="90">
        <v>0</v>
      </c>
      <c r="P165" s="90">
        <f>O165*H165</f>
        <v>0</v>
      </c>
      <c r="Q165" s="90">
        <v>0</v>
      </c>
      <c r="R165" s="90">
        <f>Q165*H165</f>
        <v>0</v>
      </c>
      <c r="S165" s="90">
        <v>0</v>
      </c>
      <c r="T165" s="91">
        <f>S165*H165</f>
        <v>0</v>
      </c>
      <c r="U165" s="236"/>
      <c r="V165" s="236"/>
      <c r="W165" s="236"/>
      <c r="X165" s="236"/>
      <c r="Y165" s="236"/>
      <c r="Z165" s="236"/>
      <c r="AA165" s="236"/>
      <c r="AB165" s="236"/>
      <c r="AC165" s="236"/>
      <c r="AD165" s="236"/>
      <c r="AE165" s="236"/>
      <c r="AR165" s="92" t="s">
        <v>144</v>
      </c>
      <c r="AT165" s="92" t="s">
        <v>129</v>
      </c>
      <c r="AU165" s="92" t="s">
        <v>87</v>
      </c>
      <c r="AY165" s="3" t="s">
        <v>126</v>
      </c>
      <c r="BE165" s="93">
        <f>IF(N165="základní",J165,0)</f>
        <v>0</v>
      </c>
      <c r="BF165" s="93">
        <f>IF(N165="snížená",J165,0)</f>
        <v>0</v>
      </c>
      <c r="BG165" s="93">
        <f>IF(N165="zákl. přenesená",J165,0)</f>
        <v>0</v>
      </c>
      <c r="BH165" s="93">
        <f>IF(N165="sníž. přenesená",J165,0)</f>
        <v>0</v>
      </c>
      <c r="BI165" s="93">
        <f>IF(N165="nulová",J165,0)</f>
        <v>0</v>
      </c>
      <c r="BJ165" s="3" t="s">
        <v>85</v>
      </c>
      <c r="BK165" s="93">
        <f>ROUND(I165*H165,2)</f>
        <v>0</v>
      </c>
      <c r="BL165" s="3" t="s">
        <v>144</v>
      </c>
      <c r="BM165" s="92" t="s">
        <v>1069</v>
      </c>
    </row>
    <row r="166" spans="1:65" s="11" customFormat="1" ht="29.25">
      <c r="A166" s="236"/>
      <c r="B166" s="9"/>
      <c r="C166" s="236"/>
      <c r="D166" s="94" t="s">
        <v>138</v>
      </c>
      <c r="E166" s="236"/>
      <c r="F166" s="105" t="s">
        <v>1070</v>
      </c>
      <c r="G166" s="236"/>
      <c r="H166" s="236"/>
      <c r="I166" s="236"/>
      <c r="J166" s="236"/>
      <c r="K166" s="236"/>
      <c r="L166" s="9"/>
      <c r="M166" s="96"/>
      <c r="N166" s="97"/>
      <c r="O166" s="98"/>
      <c r="P166" s="98"/>
      <c r="Q166" s="98"/>
      <c r="R166" s="98"/>
      <c r="S166" s="98"/>
      <c r="T166" s="99"/>
      <c r="U166" s="236"/>
      <c r="V166" s="236"/>
      <c r="W166" s="236"/>
      <c r="X166" s="236"/>
      <c r="Y166" s="236"/>
      <c r="Z166" s="236"/>
      <c r="AA166" s="236"/>
      <c r="AB166" s="236"/>
      <c r="AC166" s="236"/>
      <c r="AD166" s="236"/>
      <c r="AE166" s="236"/>
      <c r="AT166" s="3" t="s">
        <v>138</v>
      </c>
      <c r="AU166" s="3" t="s">
        <v>87</v>
      </c>
    </row>
    <row r="167" spans="1:65" s="11" customFormat="1" ht="24.2" customHeight="1">
      <c r="A167" s="236"/>
      <c r="B167" s="9"/>
      <c r="C167" s="81" t="s">
        <v>334</v>
      </c>
      <c r="D167" s="81" t="s">
        <v>129</v>
      </c>
      <c r="E167" s="82" t="s">
        <v>1071</v>
      </c>
      <c r="F167" s="83" t="s">
        <v>1072</v>
      </c>
      <c r="G167" s="84" t="s">
        <v>132</v>
      </c>
      <c r="H167" s="85">
        <v>1</v>
      </c>
      <c r="I167" s="1">
        <v>0</v>
      </c>
      <c r="J167" s="86">
        <f>ROUND(I167*H167,2)</f>
        <v>0</v>
      </c>
      <c r="K167" s="87"/>
      <c r="L167" s="9"/>
      <c r="M167" s="88" t="s">
        <v>1</v>
      </c>
      <c r="N167" s="89" t="s">
        <v>42</v>
      </c>
      <c r="O167" s="90">
        <v>0</v>
      </c>
      <c r="P167" s="90">
        <f>O167*H167</f>
        <v>0</v>
      </c>
      <c r="Q167" s="90">
        <v>0</v>
      </c>
      <c r="R167" s="90">
        <f>Q167*H167</f>
        <v>0</v>
      </c>
      <c r="S167" s="90">
        <v>0</v>
      </c>
      <c r="T167" s="91">
        <f>S167*H167</f>
        <v>0</v>
      </c>
      <c r="U167" s="236"/>
      <c r="V167" s="236"/>
      <c r="W167" s="236"/>
      <c r="X167" s="236"/>
      <c r="Y167" s="236"/>
      <c r="Z167" s="236"/>
      <c r="AA167" s="236"/>
      <c r="AB167" s="236"/>
      <c r="AC167" s="236"/>
      <c r="AD167" s="236"/>
      <c r="AE167" s="236"/>
      <c r="AR167" s="92" t="s">
        <v>144</v>
      </c>
      <c r="AT167" s="92" t="s">
        <v>129</v>
      </c>
      <c r="AU167" s="92" t="s">
        <v>87</v>
      </c>
      <c r="AY167" s="3" t="s">
        <v>126</v>
      </c>
      <c r="BE167" s="93">
        <f>IF(N167="základní",J167,0)</f>
        <v>0</v>
      </c>
      <c r="BF167" s="93">
        <f>IF(N167="snížená",J167,0)</f>
        <v>0</v>
      </c>
      <c r="BG167" s="93">
        <f>IF(N167="zákl. přenesená",J167,0)</f>
        <v>0</v>
      </c>
      <c r="BH167" s="93">
        <f>IF(N167="sníž. přenesená",J167,0)</f>
        <v>0</v>
      </c>
      <c r="BI167" s="93">
        <f>IF(N167="nulová",J167,0)</f>
        <v>0</v>
      </c>
      <c r="BJ167" s="3" t="s">
        <v>85</v>
      </c>
      <c r="BK167" s="93">
        <f>ROUND(I167*H167,2)</f>
        <v>0</v>
      </c>
      <c r="BL167" s="3" t="s">
        <v>144</v>
      </c>
      <c r="BM167" s="92" t="s">
        <v>1073</v>
      </c>
    </row>
    <row r="168" spans="1:65" s="11" customFormat="1" ht="87.75">
      <c r="A168" s="236"/>
      <c r="B168" s="9"/>
      <c r="C168" s="236"/>
      <c r="D168" s="94" t="s">
        <v>138</v>
      </c>
      <c r="E168" s="236"/>
      <c r="F168" s="105" t="s">
        <v>1074</v>
      </c>
      <c r="G168" s="236"/>
      <c r="H168" s="236"/>
      <c r="I168" s="236"/>
      <c r="J168" s="236"/>
      <c r="K168" s="236"/>
      <c r="L168" s="9"/>
      <c r="M168" s="96"/>
      <c r="N168" s="97"/>
      <c r="O168" s="98"/>
      <c r="P168" s="98"/>
      <c r="Q168" s="98"/>
      <c r="R168" s="98"/>
      <c r="S168" s="98"/>
      <c r="T168" s="99"/>
      <c r="U168" s="236"/>
      <c r="V168" s="236"/>
      <c r="W168" s="236"/>
      <c r="X168" s="236"/>
      <c r="Y168" s="236"/>
      <c r="Z168" s="236"/>
      <c r="AA168" s="236"/>
      <c r="AB168" s="236"/>
      <c r="AC168" s="236"/>
      <c r="AD168" s="236"/>
      <c r="AE168" s="236"/>
      <c r="AT168" s="3" t="s">
        <v>138</v>
      </c>
      <c r="AU168" s="3" t="s">
        <v>87</v>
      </c>
    </row>
    <row r="169" spans="1:65" s="72" customFormat="1" ht="22.9" customHeight="1">
      <c r="B169" s="73"/>
      <c r="D169" s="74" t="s">
        <v>76</v>
      </c>
      <c r="E169" s="148" t="s">
        <v>512</v>
      </c>
      <c r="F169" s="148" t="s">
        <v>513</v>
      </c>
      <c r="G169" s="149"/>
      <c r="H169" s="149"/>
      <c r="I169" s="149"/>
      <c r="J169" s="150">
        <f>BK169</f>
        <v>0</v>
      </c>
      <c r="L169" s="73"/>
      <c r="M169" s="75"/>
      <c r="N169" s="76"/>
      <c r="O169" s="76"/>
      <c r="P169" s="77">
        <f>P170</f>
        <v>8.4174999999999986</v>
      </c>
      <c r="Q169" s="76"/>
      <c r="R169" s="77">
        <f>R170</f>
        <v>0</v>
      </c>
      <c r="S169" s="76"/>
      <c r="T169" s="78">
        <f>T170</f>
        <v>0</v>
      </c>
      <c r="AR169" s="74" t="s">
        <v>85</v>
      </c>
      <c r="AT169" s="79" t="s">
        <v>76</v>
      </c>
      <c r="AU169" s="79" t="s">
        <v>85</v>
      </c>
      <c r="AY169" s="74" t="s">
        <v>126</v>
      </c>
      <c r="BK169" s="80">
        <f>BK170</f>
        <v>0</v>
      </c>
    </row>
    <row r="170" spans="1:65" s="11" customFormat="1" ht="24.2" customHeight="1">
      <c r="A170" s="236"/>
      <c r="B170" s="9"/>
      <c r="C170" s="81" t="s">
        <v>339</v>
      </c>
      <c r="D170" s="81" t="s">
        <v>129</v>
      </c>
      <c r="E170" s="82" t="s">
        <v>515</v>
      </c>
      <c r="F170" s="83" t="s">
        <v>516</v>
      </c>
      <c r="G170" s="84" t="s">
        <v>233</v>
      </c>
      <c r="H170" s="85">
        <v>1.75</v>
      </c>
      <c r="I170" s="1">
        <v>0</v>
      </c>
      <c r="J170" s="86">
        <f>ROUND(I170*H170,2)</f>
        <v>0</v>
      </c>
      <c r="K170" s="87"/>
      <c r="L170" s="9"/>
      <c r="M170" s="122" t="s">
        <v>1</v>
      </c>
      <c r="N170" s="123" t="s">
        <v>42</v>
      </c>
      <c r="O170" s="124">
        <v>4.8099999999999996</v>
      </c>
      <c r="P170" s="124">
        <f>O170*H170</f>
        <v>8.4174999999999986</v>
      </c>
      <c r="Q170" s="124">
        <v>0</v>
      </c>
      <c r="R170" s="124">
        <f>Q170*H170</f>
        <v>0</v>
      </c>
      <c r="S170" s="124">
        <v>0</v>
      </c>
      <c r="T170" s="125">
        <f>S170*H170</f>
        <v>0</v>
      </c>
      <c r="U170" s="236"/>
      <c r="V170" s="236"/>
      <c r="W170" s="236"/>
      <c r="X170" s="236"/>
      <c r="Y170" s="236"/>
      <c r="Z170" s="236"/>
      <c r="AA170" s="236"/>
      <c r="AB170" s="236"/>
      <c r="AC170" s="236"/>
      <c r="AD170" s="236"/>
      <c r="AE170" s="236"/>
      <c r="AR170" s="92" t="s">
        <v>144</v>
      </c>
      <c r="AT170" s="92" t="s">
        <v>129</v>
      </c>
      <c r="AU170" s="92" t="s">
        <v>87</v>
      </c>
      <c r="AY170" s="3" t="s">
        <v>126</v>
      </c>
      <c r="BE170" s="93">
        <f>IF(N170="základní",J170,0)</f>
        <v>0</v>
      </c>
      <c r="BF170" s="93">
        <f>IF(N170="snížená",J170,0)</f>
        <v>0</v>
      </c>
      <c r="BG170" s="93">
        <f>IF(N170="zákl. přenesená",J170,0)</f>
        <v>0</v>
      </c>
      <c r="BH170" s="93">
        <f>IF(N170="sníž. přenesená",J170,0)</f>
        <v>0</v>
      </c>
      <c r="BI170" s="93">
        <f>IF(N170="nulová",J170,0)</f>
        <v>0</v>
      </c>
      <c r="BJ170" s="3" t="s">
        <v>85</v>
      </c>
      <c r="BK170" s="93">
        <f>ROUND(I170*H170,2)</f>
        <v>0</v>
      </c>
      <c r="BL170" s="3" t="s">
        <v>144</v>
      </c>
      <c r="BM170" s="92" t="s">
        <v>1075</v>
      </c>
    </row>
    <row r="171" spans="1:65" s="11" customFormat="1" ht="6.95" customHeight="1">
      <c r="A171" s="236"/>
      <c r="B171" s="37"/>
      <c r="C171" s="38"/>
      <c r="D171" s="38"/>
      <c r="E171" s="38"/>
      <c r="F171" s="38"/>
      <c r="G171" s="38"/>
      <c r="H171" s="38"/>
      <c r="I171" s="38"/>
      <c r="J171" s="38"/>
      <c r="K171" s="38"/>
      <c r="L171" s="9"/>
      <c r="M171" s="236"/>
      <c r="O171" s="236"/>
      <c r="P171" s="236"/>
      <c r="Q171" s="236"/>
      <c r="R171" s="236"/>
      <c r="S171" s="236"/>
      <c r="T171" s="236"/>
      <c r="U171" s="236"/>
      <c r="V171" s="236"/>
      <c r="W171" s="236"/>
      <c r="X171" s="236"/>
      <c r="Y171" s="236"/>
      <c r="Z171" s="236"/>
      <c r="AA171" s="236"/>
      <c r="AB171" s="236"/>
      <c r="AC171" s="236"/>
      <c r="AD171" s="236"/>
      <c r="AE171" s="236"/>
    </row>
  </sheetData>
  <sheetProtection algorithmName="SHA-512" hashValue="ZFBnAG/WGtT08XqjIXrAG4cKK4YCuYJNKtHM/CrtPRHNMPCcJo8DYjygJ5tO/xqFdk3GyLJajLd6GhYptniiXQ==" saltValue="eLeGEnymREjUABgHqc1XOg==" spinCount="100000" sheet="1" selectLockedCells="1"/>
  <autoFilter ref="C120:K170"/>
  <mergeCells count="9">
    <mergeCell ref="E87:H87"/>
    <mergeCell ref="E111:H111"/>
    <mergeCell ref="E113:H113"/>
    <mergeCell ref="L2:V2"/>
    <mergeCell ref="E7:H7"/>
    <mergeCell ref="E9:H9"/>
    <mergeCell ref="E18:H18"/>
    <mergeCell ref="E85:H85"/>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94"/>
  <sheetViews>
    <sheetView showGridLines="0" topLeftCell="A110" zoomScaleNormal="100" zoomScaleSheetLayoutView="100" workbookViewId="0">
      <selection activeCell="I129" sqref="I129"/>
    </sheetView>
  </sheetViews>
  <sheetFormatPr defaultRowHeight="11.25"/>
  <cols>
    <col min="1" max="1" width="8.33203125" style="171" customWidth="1"/>
    <col min="2" max="2" width="1.1640625" style="171" customWidth="1"/>
    <col min="3" max="3" width="4.1640625" style="171" customWidth="1"/>
    <col min="4" max="4" width="4.33203125" style="171" customWidth="1"/>
    <col min="5" max="5" width="17.1640625" style="171" customWidth="1"/>
    <col min="6" max="6" width="50.83203125" style="171" customWidth="1"/>
    <col min="7" max="7" width="7.5" style="171" customWidth="1"/>
    <col min="8" max="8" width="14" style="171" customWidth="1"/>
    <col min="9" max="9" width="15.83203125" style="171" customWidth="1"/>
    <col min="10" max="10" width="22.33203125" style="171" customWidth="1"/>
    <col min="11" max="11" width="22.33203125" style="171" hidden="1" customWidth="1"/>
    <col min="12" max="12" width="9.33203125" style="171" customWidth="1"/>
    <col min="13" max="13" width="10.83203125" style="171" hidden="1" customWidth="1"/>
    <col min="14" max="14" width="9.33203125" style="171" hidden="1"/>
    <col min="15" max="20" width="14.1640625" style="171" hidden="1" customWidth="1"/>
    <col min="21" max="21" width="16.33203125" style="171" hidden="1" customWidth="1"/>
    <col min="22" max="22" width="12.33203125" style="171" customWidth="1"/>
    <col min="23" max="23" width="16.33203125" style="171" customWidth="1"/>
    <col min="24" max="24" width="12.33203125" style="171" customWidth="1"/>
    <col min="25" max="25" width="15" style="171" customWidth="1"/>
    <col min="26" max="26" width="11" style="171" customWidth="1"/>
    <col min="27" max="27" width="15" style="171" customWidth="1"/>
    <col min="28" max="28" width="16.33203125" style="171" customWidth="1"/>
    <col min="29" max="29" width="11" style="171" customWidth="1"/>
    <col min="30" max="30" width="15" style="171" customWidth="1"/>
    <col min="31" max="31" width="16.33203125" style="171" customWidth="1"/>
    <col min="32" max="43" width="9.33203125" style="171"/>
    <col min="44" max="65" width="9.33203125" style="171" hidden="1"/>
    <col min="66" max="16384" width="9.33203125" style="171"/>
  </cols>
  <sheetData>
    <row r="2" spans="1:46" ht="36.950000000000003" customHeight="1">
      <c r="L2" s="253" t="s">
        <v>5</v>
      </c>
      <c r="M2" s="254"/>
      <c r="N2" s="254"/>
      <c r="O2" s="254"/>
      <c r="P2" s="254"/>
      <c r="Q2" s="254"/>
      <c r="R2" s="254"/>
      <c r="S2" s="254"/>
      <c r="T2" s="254"/>
      <c r="U2" s="254"/>
      <c r="V2" s="254"/>
      <c r="AT2" s="3" t="s">
        <v>96</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0" t="s">
        <v>14</v>
      </c>
      <c r="L6" s="6"/>
    </row>
    <row r="7" spans="1:46" ht="16.5" customHeight="1">
      <c r="B7" s="6"/>
      <c r="E7" s="285" t="str">
        <f>'Rekapitulace stavby'!K6</f>
        <v>ZŠ Hanspaulka - rekonstrukce tělocvičny</v>
      </c>
      <c r="F7" s="286"/>
      <c r="G7" s="286"/>
      <c r="H7" s="286"/>
      <c r="L7" s="6"/>
    </row>
    <row r="8" spans="1:46" s="11" customFormat="1" ht="12" customHeight="1">
      <c r="A8" s="169"/>
      <c r="B8" s="9"/>
      <c r="C8" s="169"/>
      <c r="D8" s="170" t="s">
        <v>98</v>
      </c>
      <c r="E8" s="169"/>
      <c r="F8" s="169"/>
      <c r="G8" s="169"/>
      <c r="H8" s="169"/>
      <c r="I8" s="169"/>
      <c r="J8" s="169"/>
      <c r="K8" s="169"/>
      <c r="L8" s="10"/>
      <c r="S8" s="169"/>
      <c r="T8" s="169"/>
      <c r="U8" s="169"/>
      <c r="V8" s="169"/>
      <c r="W8" s="169"/>
      <c r="X8" s="169"/>
      <c r="Y8" s="169"/>
      <c r="Z8" s="169"/>
      <c r="AA8" s="169"/>
      <c r="AB8" s="169"/>
      <c r="AC8" s="169"/>
      <c r="AD8" s="169"/>
      <c r="AE8" s="169"/>
    </row>
    <row r="9" spans="1:46" s="11" customFormat="1" ht="16.5" customHeight="1">
      <c r="A9" s="169"/>
      <c r="B9" s="9"/>
      <c r="C9" s="169"/>
      <c r="D9" s="169"/>
      <c r="E9" s="275" t="s">
        <v>1076</v>
      </c>
      <c r="F9" s="284"/>
      <c r="G9" s="284"/>
      <c r="H9" s="284"/>
      <c r="I9" s="169"/>
      <c r="J9" s="169"/>
      <c r="K9" s="169"/>
      <c r="L9" s="10"/>
      <c r="S9" s="169"/>
      <c r="T9" s="169"/>
      <c r="U9" s="169"/>
      <c r="V9" s="169"/>
      <c r="W9" s="169"/>
      <c r="X9" s="169"/>
      <c r="Y9" s="169"/>
      <c r="Z9" s="169"/>
      <c r="AA9" s="169"/>
      <c r="AB9" s="169"/>
      <c r="AC9" s="169"/>
      <c r="AD9" s="169"/>
      <c r="AE9" s="169"/>
    </row>
    <row r="10" spans="1:46" s="11" customFormat="1">
      <c r="A10" s="169"/>
      <c r="B10" s="9"/>
      <c r="C10" s="169"/>
      <c r="D10" s="169"/>
      <c r="E10" s="169"/>
      <c r="F10" s="169"/>
      <c r="G10" s="169"/>
      <c r="H10" s="169"/>
      <c r="I10" s="169"/>
      <c r="J10" s="169"/>
      <c r="K10" s="169"/>
      <c r="L10" s="10"/>
      <c r="S10" s="169"/>
      <c r="T10" s="169"/>
      <c r="U10" s="169"/>
      <c r="V10" s="169"/>
      <c r="W10" s="169"/>
      <c r="X10" s="169"/>
      <c r="Y10" s="169"/>
      <c r="Z10" s="169"/>
      <c r="AA10" s="169"/>
      <c r="AB10" s="169"/>
      <c r="AC10" s="169"/>
      <c r="AD10" s="169"/>
      <c r="AE10" s="169"/>
    </row>
    <row r="11" spans="1:46" s="11" customFormat="1" ht="12" customHeight="1">
      <c r="A11" s="169"/>
      <c r="B11" s="9"/>
      <c r="C11" s="169"/>
      <c r="D11" s="170" t="s">
        <v>16</v>
      </c>
      <c r="E11" s="169"/>
      <c r="F11" s="172" t="s">
        <v>1</v>
      </c>
      <c r="G11" s="169"/>
      <c r="H11" s="169"/>
      <c r="I11" s="170" t="s">
        <v>17</v>
      </c>
      <c r="J11" s="172" t="s">
        <v>1</v>
      </c>
      <c r="K11" s="169"/>
      <c r="L11" s="10"/>
      <c r="S11" s="169"/>
      <c r="T11" s="169"/>
      <c r="U11" s="169"/>
      <c r="V11" s="169"/>
      <c r="W11" s="169"/>
      <c r="X11" s="169"/>
      <c r="Y11" s="169"/>
      <c r="Z11" s="169"/>
      <c r="AA11" s="169"/>
      <c r="AB11" s="169"/>
      <c r="AC11" s="169"/>
      <c r="AD11" s="169"/>
      <c r="AE11" s="169"/>
    </row>
    <row r="12" spans="1:46" s="11" customFormat="1" ht="12" customHeight="1">
      <c r="A12" s="169"/>
      <c r="B12" s="9"/>
      <c r="C12" s="169"/>
      <c r="D12" s="170" t="s">
        <v>18</v>
      </c>
      <c r="E12" s="169"/>
      <c r="F12" s="172" t="s">
        <v>19</v>
      </c>
      <c r="G12" s="169"/>
      <c r="H12" s="169"/>
      <c r="I12" s="170" t="s">
        <v>20</v>
      </c>
      <c r="J12" s="12" t="str">
        <f>'Rekapitulace stavby'!AN8</f>
        <v>25. 3. 2025</v>
      </c>
      <c r="K12" s="169"/>
      <c r="L12" s="10"/>
      <c r="S12" s="169"/>
      <c r="T12" s="169"/>
      <c r="U12" s="169"/>
      <c r="V12" s="169"/>
      <c r="W12" s="169"/>
      <c r="X12" s="169"/>
      <c r="Y12" s="169"/>
      <c r="Z12" s="169"/>
      <c r="AA12" s="169"/>
      <c r="AB12" s="169"/>
      <c r="AC12" s="169"/>
      <c r="AD12" s="169"/>
      <c r="AE12" s="169"/>
    </row>
    <row r="13" spans="1:46" s="11" customFormat="1" ht="10.9" customHeight="1">
      <c r="A13" s="169"/>
      <c r="B13" s="9"/>
      <c r="C13" s="169"/>
      <c r="D13" s="169"/>
      <c r="E13" s="169"/>
      <c r="F13" s="169"/>
      <c r="G13" s="169"/>
      <c r="H13" s="169"/>
      <c r="I13" s="169"/>
      <c r="J13" s="169"/>
      <c r="K13" s="169"/>
      <c r="L13" s="10"/>
      <c r="S13" s="169"/>
      <c r="T13" s="169"/>
      <c r="U13" s="169"/>
      <c r="V13" s="169"/>
      <c r="W13" s="169"/>
      <c r="X13" s="169"/>
      <c r="Y13" s="169"/>
      <c r="Z13" s="169"/>
      <c r="AA13" s="169"/>
      <c r="AB13" s="169"/>
      <c r="AC13" s="169"/>
      <c r="AD13" s="169"/>
      <c r="AE13" s="169"/>
    </row>
    <row r="14" spans="1:46" s="11" customFormat="1" ht="12" customHeight="1">
      <c r="A14" s="169"/>
      <c r="B14" s="9"/>
      <c r="C14" s="169"/>
      <c r="D14" s="170" t="s">
        <v>22</v>
      </c>
      <c r="E14" s="169"/>
      <c r="F14" s="169"/>
      <c r="G14" s="169"/>
      <c r="H14" s="169"/>
      <c r="I14" s="170" t="s">
        <v>23</v>
      </c>
      <c r="J14" s="172" t="s">
        <v>24</v>
      </c>
      <c r="K14" s="169"/>
      <c r="L14" s="10"/>
      <c r="S14" s="169"/>
      <c r="T14" s="169"/>
      <c r="U14" s="169"/>
      <c r="V14" s="169"/>
      <c r="W14" s="169"/>
      <c r="X14" s="169"/>
      <c r="Y14" s="169"/>
      <c r="Z14" s="169"/>
      <c r="AA14" s="169"/>
      <c r="AB14" s="169"/>
      <c r="AC14" s="169"/>
      <c r="AD14" s="169"/>
      <c r="AE14" s="169"/>
    </row>
    <row r="15" spans="1:46" s="11" customFormat="1" ht="18" customHeight="1">
      <c r="A15" s="169"/>
      <c r="B15" s="9"/>
      <c r="C15" s="169"/>
      <c r="D15" s="169"/>
      <c r="E15" s="172" t="s">
        <v>25</v>
      </c>
      <c r="F15" s="169"/>
      <c r="G15" s="169"/>
      <c r="H15" s="169"/>
      <c r="I15" s="170" t="s">
        <v>26</v>
      </c>
      <c r="J15" s="172" t="s">
        <v>27</v>
      </c>
      <c r="K15" s="169"/>
      <c r="L15" s="10"/>
      <c r="S15" s="169"/>
      <c r="T15" s="169"/>
      <c r="U15" s="169"/>
      <c r="V15" s="169"/>
      <c r="W15" s="169"/>
      <c r="X15" s="169"/>
      <c r="Y15" s="169"/>
      <c r="Z15" s="169"/>
      <c r="AA15" s="169"/>
      <c r="AB15" s="169"/>
      <c r="AC15" s="169"/>
      <c r="AD15" s="169"/>
      <c r="AE15" s="169"/>
    </row>
    <row r="16" spans="1:46" s="11" customFormat="1" ht="6.95" customHeight="1">
      <c r="A16" s="169"/>
      <c r="B16" s="9"/>
      <c r="C16" s="169"/>
      <c r="D16" s="169"/>
      <c r="E16" s="169"/>
      <c r="F16" s="169"/>
      <c r="G16" s="169"/>
      <c r="H16" s="169"/>
      <c r="I16" s="169"/>
      <c r="J16" s="169"/>
      <c r="K16" s="169"/>
      <c r="L16" s="10"/>
      <c r="S16" s="169"/>
      <c r="T16" s="169"/>
      <c r="U16" s="169"/>
      <c r="V16" s="169"/>
      <c r="W16" s="169"/>
      <c r="X16" s="169"/>
      <c r="Y16" s="169"/>
      <c r="Z16" s="169"/>
      <c r="AA16" s="169"/>
      <c r="AB16" s="169"/>
      <c r="AC16" s="169"/>
      <c r="AD16" s="169"/>
      <c r="AE16" s="169"/>
    </row>
    <row r="17" spans="1:31" s="11" customFormat="1" ht="12" customHeight="1">
      <c r="A17" s="169"/>
      <c r="B17" s="9"/>
      <c r="C17" s="169"/>
      <c r="D17" s="170" t="s">
        <v>28</v>
      </c>
      <c r="E17" s="169"/>
      <c r="F17" s="169"/>
      <c r="G17" s="169"/>
      <c r="H17" s="169"/>
      <c r="I17" s="170" t="s">
        <v>23</v>
      </c>
      <c r="J17" s="172" t="str">
        <f>'Rekapitulace stavby'!AN13</f>
        <v/>
      </c>
      <c r="K17" s="169"/>
      <c r="L17" s="10"/>
      <c r="S17" s="169"/>
      <c r="T17" s="169"/>
      <c r="U17" s="169"/>
      <c r="V17" s="169"/>
      <c r="W17" s="169"/>
      <c r="X17" s="169"/>
      <c r="Y17" s="169"/>
      <c r="Z17" s="169"/>
      <c r="AA17" s="169"/>
      <c r="AB17" s="169"/>
      <c r="AC17" s="169"/>
      <c r="AD17" s="169"/>
      <c r="AE17" s="169"/>
    </row>
    <row r="18" spans="1:31" s="11" customFormat="1" ht="18" customHeight="1">
      <c r="A18" s="169"/>
      <c r="B18" s="9"/>
      <c r="C18" s="169"/>
      <c r="D18" s="169"/>
      <c r="E18" s="262" t="str">
        <f>'Rekapitulace stavby'!E14</f>
        <v xml:space="preserve"> </v>
      </c>
      <c r="F18" s="262"/>
      <c r="G18" s="262"/>
      <c r="H18" s="262"/>
      <c r="I18" s="170" t="s">
        <v>26</v>
      </c>
      <c r="J18" s="172" t="str">
        <f>'Rekapitulace stavby'!AN14</f>
        <v/>
      </c>
      <c r="K18" s="169"/>
      <c r="L18" s="10"/>
      <c r="S18" s="169"/>
      <c r="T18" s="169"/>
      <c r="U18" s="169"/>
      <c r="V18" s="169"/>
      <c r="W18" s="169"/>
      <c r="X18" s="169"/>
      <c r="Y18" s="169"/>
      <c r="Z18" s="169"/>
      <c r="AA18" s="169"/>
      <c r="AB18" s="169"/>
      <c r="AC18" s="169"/>
      <c r="AD18" s="169"/>
      <c r="AE18" s="169"/>
    </row>
    <row r="19" spans="1:31" s="11" customFormat="1" ht="6.95" customHeight="1">
      <c r="A19" s="169"/>
      <c r="B19" s="9"/>
      <c r="C19" s="169"/>
      <c r="D19" s="169"/>
      <c r="E19" s="169"/>
      <c r="F19" s="169"/>
      <c r="G19" s="169"/>
      <c r="H19" s="169"/>
      <c r="I19" s="169"/>
      <c r="J19" s="169"/>
      <c r="K19" s="169"/>
      <c r="L19" s="10"/>
      <c r="S19" s="169"/>
      <c r="T19" s="169"/>
      <c r="U19" s="169"/>
      <c r="V19" s="169"/>
      <c r="W19" s="169"/>
      <c r="X19" s="169"/>
      <c r="Y19" s="169"/>
      <c r="Z19" s="169"/>
      <c r="AA19" s="169"/>
      <c r="AB19" s="169"/>
      <c r="AC19" s="169"/>
      <c r="AD19" s="169"/>
      <c r="AE19" s="169"/>
    </row>
    <row r="20" spans="1:31" s="11" customFormat="1" ht="12" customHeight="1">
      <c r="A20" s="169"/>
      <c r="B20" s="9"/>
      <c r="C20" s="169"/>
      <c r="D20" s="170" t="s">
        <v>30</v>
      </c>
      <c r="E20" s="169"/>
      <c r="F20" s="169"/>
      <c r="G20" s="169"/>
      <c r="H20" s="169"/>
      <c r="I20" s="170" t="s">
        <v>23</v>
      </c>
      <c r="J20" s="172" t="s">
        <v>31</v>
      </c>
      <c r="K20" s="169"/>
      <c r="L20" s="10"/>
      <c r="S20" s="169"/>
      <c r="T20" s="169"/>
      <c r="U20" s="169"/>
      <c r="V20" s="169"/>
      <c r="W20" s="169"/>
      <c r="X20" s="169"/>
      <c r="Y20" s="169"/>
      <c r="Z20" s="169"/>
      <c r="AA20" s="169"/>
      <c r="AB20" s="169"/>
      <c r="AC20" s="169"/>
      <c r="AD20" s="169"/>
      <c r="AE20" s="169"/>
    </row>
    <row r="21" spans="1:31" s="11" customFormat="1" ht="18" customHeight="1">
      <c r="A21" s="169"/>
      <c r="B21" s="9"/>
      <c r="C21" s="169"/>
      <c r="D21" s="169"/>
      <c r="E21" s="172" t="s">
        <v>32</v>
      </c>
      <c r="F21" s="169"/>
      <c r="G21" s="169"/>
      <c r="H21" s="169"/>
      <c r="I21" s="170" t="s">
        <v>26</v>
      </c>
      <c r="J21" s="172" t="s">
        <v>33</v>
      </c>
      <c r="K21" s="169"/>
      <c r="L21" s="10"/>
      <c r="S21" s="169"/>
      <c r="T21" s="169"/>
      <c r="U21" s="169"/>
      <c r="V21" s="169"/>
      <c r="W21" s="169"/>
      <c r="X21" s="169"/>
      <c r="Y21" s="169"/>
      <c r="Z21" s="169"/>
      <c r="AA21" s="169"/>
      <c r="AB21" s="169"/>
      <c r="AC21" s="169"/>
      <c r="AD21" s="169"/>
      <c r="AE21" s="169"/>
    </row>
    <row r="22" spans="1:31" s="11" customFormat="1" ht="6.95" customHeight="1">
      <c r="A22" s="169"/>
      <c r="B22" s="9"/>
      <c r="C22" s="169"/>
      <c r="D22" s="169"/>
      <c r="E22" s="169"/>
      <c r="F22" s="169"/>
      <c r="G22" s="169"/>
      <c r="H22" s="169"/>
      <c r="I22" s="169"/>
      <c r="J22" s="169"/>
      <c r="K22" s="169"/>
      <c r="L22" s="10"/>
      <c r="S22" s="169"/>
      <c r="T22" s="169"/>
      <c r="U22" s="169"/>
      <c r="V22" s="169"/>
      <c r="W22" s="169"/>
      <c r="X22" s="169"/>
      <c r="Y22" s="169"/>
      <c r="Z22" s="169"/>
      <c r="AA22" s="169"/>
      <c r="AB22" s="169"/>
      <c r="AC22" s="169"/>
      <c r="AD22" s="169"/>
      <c r="AE22" s="169"/>
    </row>
    <row r="23" spans="1:31" s="11" customFormat="1" ht="12" customHeight="1">
      <c r="A23" s="169"/>
      <c r="B23" s="9"/>
      <c r="C23" s="169"/>
      <c r="D23" s="170" t="s">
        <v>35</v>
      </c>
      <c r="E23" s="169"/>
      <c r="F23" s="169"/>
      <c r="G23" s="169"/>
      <c r="H23" s="169"/>
      <c r="I23" s="170" t="s">
        <v>23</v>
      </c>
      <c r="J23" s="172" t="str">
        <f>IF('Rekapitulace stavby'!AN19="","",'Rekapitulace stavby'!AN19)</f>
        <v/>
      </c>
      <c r="K23" s="169"/>
      <c r="L23" s="10"/>
      <c r="S23" s="169"/>
      <c r="T23" s="169"/>
      <c r="U23" s="169"/>
      <c r="V23" s="169"/>
      <c r="W23" s="169"/>
      <c r="X23" s="169"/>
      <c r="Y23" s="169"/>
      <c r="Z23" s="169"/>
      <c r="AA23" s="169"/>
      <c r="AB23" s="169"/>
      <c r="AC23" s="169"/>
      <c r="AD23" s="169"/>
      <c r="AE23" s="169"/>
    </row>
    <row r="24" spans="1:31" s="11" customFormat="1" ht="18" customHeight="1">
      <c r="A24" s="169"/>
      <c r="B24" s="9"/>
      <c r="C24" s="169"/>
      <c r="D24" s="169"/>
      <c r="E24" s="172" t="str">
        <f>IF('Rekapitulace stavby'!E20="","",'Rekapitulace stavby'!E20)</f>
        <v xml:space="preserve"> </v>
      </c>
      <c r="F24" s="169"/>
      <c r="G24" s="169"/>
      <c r="H24" s="169"/>
      <c r="I24" s="170" t="s">
        <v>26</v>
      </c>
      <c r="J24" s="172" t="str">
        <f>IF('Rekapitulace stavby'!AN20="","",'Rekapitulace stavby'!AN20)</f>
        <v/>
      </c>
      <c r="K24" s="169"/>
      <c r="L24" s="10"/>
      <c r="S24" s="169"/>
      <c r="T24" s="169"/>
      <c r="U24" s="169"/>
      <c r="V24" s="169"/>
      <c r="W24" s="169"/>
      <c r="X24" s="169"/>
      <c r="Y24" s="169"/>
      <c r="Z24" s="169"/>
      <c r="AA24" s="169"/>
      <c r="AB24" s="169"/>
      <c r="AC24" s="169"/>
      <c r="AD24" s="169"/>
      <c r="AE24" s="169"/>
    </row>
    <row r="25" spans="1:31" s="11" customFormat="1" ht="6.95" customHeight="1">
      <c r="A25" s="169"/>
      <c r="B25" s="9"/>
      <c r="C25" s="169"/>
      <c r="D25" s="169"/>
      <c r="E25" s="169"/>
      <c r="F25" s="169"/>
      <c r="G25" s="169"/>
      <c r="H25" s="169"/>
      <c r="I25" s="169"/>
      <c r="J25" s="169"/>
      <c r="K25" s="169"/>
      <c r="L25" s="10"/>
      <c r="S25" s="169"/>
      <c r="T25" s="169"/>
      <c r="U25" s="169"/>
      <c r="V25" s="169"/>
      <c r="W25" s="169"/>
      <c r="X25" s="169"/>
      <c r="Y25" s="169"/>
      <c r="Z25" s="169"/>
      <c r="AA25" s="169"/>
      <c r="AB25" s="169"/>
      <c r="AC25" s="169"/>
      <c r="AD25" s="169"/>
      <c r="AE25" s="169"/>
    </row>
    <row r="26" spans="1:31" s="11" customFormat="1" ht="12" customHeight="1">
      <c r="A26" s="169"/>
      <c r="B26" s="9"/>
      <c r="C26" s="169"/>
      <c r="D26" s="170" t="s">
        <v>36</v>
      </c>
      <c r="E26" s="169"/>
      <c r="F26" s="169"/>
      <c r="G26" s="169"/>
      <c r="H26" s="169"/>
      <c r="I26" s="169"/>
      <c r="J26" s="169"/>
      <c r="K26" s="169"/>
      <c r="L26" s="10"/>
      <c r="S26" s="169"/>
      <c r="T26" s="169"/>
      <c r="U26" s="169"/>
      <c r="V26" s="169"/>
      <c r="W26" s="169"/>
      <c r="X26" s="169"/>
      <c r="Y26" s="169"/>
      <c r="Z26" s="169"/>
      <c r="AA26" s="169"/>
      <c r="AB26" s="169"/>
      <c r="AC26" s="169"/>
      <c r="AD26" s="169"/>
      <c r="AE26" s="169"/>
    </row>
    <row r="27" spans="1:31" s="174" customFormat="1" ht="136.5" customHeight="1">
      <c r="A27" s="13"/>
      <c r="B27" s="14"/>
      <c r="C27" s="13"/>
      <c r="D27" s="13"/>
      <c r="E27" s="264" t="s">
        <v>1243</v>
      </c>
      <c r="F27" s="264"/>
      <c r="G27" s="264"/>
      <c r="H27" s="264"/>
      <c r="I27" s="287"/>
      <c r="J27" s="287"/>
      <c r="K27" s="13"/>
      <c r="L27" s="15"/>
      <c r="S27" s="13"/>
      <c r="T27" s="13"/>
      <c r="U27" s="13"/>
      <c r="V27" s="13"/>
      <c r="W27" s="13"/>
      <c r="X27" s="13"/>
      <c r="Y27" s="13"/>
      <c r="Z27" s="13"/>
      <c r="AA27" s="13"/>
      <c r="AB27" s="13"/>
      <c r="AC27" s="13"/>
      <c r="AD27" s="13"/>
      <c r="AE27" s="13"/>
    </row>
    <row r="28" spans="1:31" s="11" customFormat="1" ht="6.95" customHeight="1">
      <c r="A28" s="169"/>
      <c r="B28" s="9"/>
      <c r="C28" s="169"/>
      <c r="D28" s="169"/>
      <c r="E28" s="169"/>
      <c r="F28" s="169"/>
      <c r="G28" s="169"/>
      <c r="H28" s="169"/>
      <c r="I28" s="169"/>
      <c r="J28" s="169"/>
      <c r="K28" s="169"/>
      <c r="L28" s="10"/>
      <c r="S28" s="169"/>
      <c r="T28" s="169"/>
      <c r="U28" s="169"/>
      <c r="V28" s="169"/>
      <c r="W28" s="169"/>
      <c r="X28" s="169"/>
      <c r="Y28" s="169"/>
      <c r="Z28" s="169"/>
      <c r="AA28" s="169"/>
      <c r="AB28" s="169"/>
      <c r="AC28" s="169"/>
      <c r="AD28" s="169"/>
      <c r="AE28" s="169"/>
    </row>
    <row r="29" spans="1:31" s="11" customFormat="1" ht="6.95" customHeight="1">
      <c r="A29" s="169"/>
      <c r="B29" s="9"/>
      <c r="C29" s="169"/>
      <c r="D29" s="16"/>
      <c r="E29" s="16"/>
      <c r="F29" s="16"/>
      <c r="G29" s="16"/>
      <c r="H29" s="16"/>
      <c r="I29" s="16"/>
      <c r="J29" s="16"/>
      <c r="K29" s="16"/>
      <c r="L29" s="10"/>
      <c r="S29" s="169"/>
      <c r="T29" s="169"/>
      <c r="U29" s="169"/>
      <c r="V29" s="169"/>
      <c r="W29" s="169"/>
      <c r="X29" s="169"/>
      <c r="Y29" s="169"/>
      <c r="Z29" s="169"/>
      <c r="AA29" s="169"/>
      <c r="AB29" s="169"/>
      <c r="AC29" s="169"/>
      <c r="AD29" s="169"/>
      <c r="AE29" s="169"/>
    </row>
    <row r="30" spans="1:31" s="11" customFormat="1" ht="25.35" customHeight="1">
      <c r="A30" s="169"/>
      <c r="B30" s="9"/>
      <c r="C30" s="169"/>
      <c r="D30" s="17" t="s">
        <v>37</v>
      </c>
      <c r="E30" s="169"/>
      <c r="F30" s="169"/>
      <c r="G30" s="169"/>
      <c r="H30" s="169"/>
      <c r="I30" s="169"/>
      <c r="J30" s="18">
        <f>ROUND(J121, 2)</f>
        <v>0</v>
      </c>
      <c r="K30" s="169"/>
      <c r="L30" s="10"/>
      <c r="S30" s="169"/>
      <c r="T30" s="169"/>
      <c r="U30" s="169"/>
      <c r="V30" s="169"/>
      <c r="W30" s="169"/>
      <c r="X30" s="169"/>
      <c r="Y30" s="169"/>
      <c r="Z30" s="169"/>
      <c r="AA30" s="169"/>
      <c r="AB30" s="169"/>
      <c r="AC30" s="169"/>
      <c r="AD30" s="169"/>
      <c r="AE30" s="169"/>
    </row>
    <row r="31" spans="1:31" s="11" customFormat="1" ht="6.95" customHeight="1">
      <c r="A31" s="169"/>
      <c r="B31" s="9"/>
      <c r="C31" s="169"/>
      <c r="D31" s="16"/>
      <c r="E31" s="16"/>
      <c r="F31" s="16"/>
      <c r="G31" s="16"/>
      <c r="H31" s="16"/>
      <c r="I31" s="16"/>
      <c r="J31" s="16"/>
      <c r="K31" s="16"/>
      <c r="L31" s="10"/>
      <c r="S31" s="169"/>
      <c r="T31" s="169"/>
      <c r="U31" s="169"/>
      <c r="V31" s="169"/>
      <c r="W31" s="169"/>
      <c r="X31" s="169"/>
      <c r="Y31" s="169"/>
      <c r="Z31" s="169"/>
      <c r="AA31" s="169"/>
      <c r="AB31" s="169"/>
      <c r="AC31" s="169"/>
      <c r="AD31" s="169"/>
      <c r="AE31" s="169"/>
    </row>
    <row r="32" spans="1:31" s="11" customFormat="1" ht="14.45" customHeight="1">
      <c r="A32" s="169"/>
      <c r="B32" s="9"/>
      <c r="C32" s="169"/>
      <c r="D32" s="169"/>
      <c r="E32" s="169"/>
      <c r="F32" s="19" t="s">
        <v>39</v>
      </c>
      <c r="G32" s="169"/>
      <c r="H32" s="169"/>
      <c r="I32" s="19" t="s">
        <v>38</v>
      </c>
      <c r="J32" s="19" t="s">
        <v>40</v>
      </c>
      <c r="K32" s="169"/>
      <c r="L32" s="10"/>
      <c r="S32" s="169"/>
      <c r="T32" s="169"/>
      <c r="U32" s="169"/>
      <c r="V32" s="169"/>
      <c r="W32" s="169"/>
      <c r="X32" s="169"/>
      <c r="Y32" s="169"/>
      <c r="Z32" s="169"/>
      <c r="AA32" s="169"/>
      <c r="AB32" s="169"/>
      <c r="AC32" s="169"/>
      <c r="AD32" s="169"/>
      <c r="AE32" s="169"/>
    </row>
    <row r="33" spans="1:31" s="11" customFormat="1" ht="14.45" customHeight="1">
      <c r="A33" s="169"/>
      <c r="B33" s="9"/>
      <c r="C33" s="169"/>
      <c r="D33" s="20" t="s">
        <v>41</v>
      </c>
      <c r="E33" s="170" t="s">
        <v>42</v>
      </c>
      <c r="F33" s="21">
        <f>J30</f>
        <v>0</v>
      </c>
      <c r="G33" s="169"/>
      <c r="H33" s="169"/>
      <c r="I33" s="22">
        <v>0.21</v>
      </c>
      <c r="J33" s="21">
        <f>(F33*21%)</f>
        <v>0</v>
      </c>
      <c r="K33" s="169"/>
      <c r="L33" s="10"/>
      <c r="S33" s="169"/>
      <c r="T33" s="169"/>
      <c r="U33" s="169"/>
      <c r="V33" s="169"/>
      <c r="W33" s="169"/>
      <c r="X33" s="169"/>
      <c r="Y33" s="169"/>
      <c r="Z33" s="169"/>
      <c r="AA33" s="169"/>
      <c r="AB33" s="169"/>
      <c r="AC33" s="169"/>
      <c r="AD33" s="169"/>
      <c r="AE33" s="169"/>
    </row>
    <row r="34" spans="1:31" s="11" customFormat="1" ht="14.45" customHeight="1">
      <c r="A34" s="169"/>
      <c r="B34" s="9"/>
      <c r="C34" s="169"/>
      <c r="D34" s="169"/>
      <c r="E34" s="170" t="s">
        <v>43</v>
      </c>
      <c r="F34" s="21">
        <f>ROUND((SUM(BF121:BF193)),  2)</f>
        <v>0</v>
      </c>
      <c r="G34" s="169"/>
      <c r="H34" s="169"/>
      <c r="I34" s="22">
        <v>0.12</v>
      </c>
      <c r="J34" s="21">
        <f>ROUND(((SUM(BF121:BF193))*I34),  2)</f>
        <v>0</v>
      </c>
      <c r="K34" s="169"/>
      <c r="L34" s="10"/>
      <c r="S34" s="169"/>
      <c r="T34" s="169"/>
      <c r="U34" s="169"/>
      <c r="V34" s="169"/>
      <c r="W34" s="169"/>
      <c r="X34" s="169"/>
      <c r="Y34" s="169"/>
      <c r="Z34" s="169"/>
      <c r="AA34" s="169"/>
      <c r="AB34" s="169"/>
      <c r="AC34" s="169"/>
      <c r="AD34" s="169"/>
      <c r="AE34" s="169"/>
    </row>
    <row r="35" spans="1:31" s="11" customFormat="1" ht="14.45" hidden="1" customHeight="1">
      <c r="A35" s="169"/>
      <c r="B35" s="9"/>
      <c r="C35" s="169"/>
      <c r="D35" s="169"/>
      <c r="E35" s="170" t="s">
        <v>44</v>
      </c>
      <c r="F35" s="21">
        <f>ROUND((SUM(BG121:BG193)),  2)</f>
        <v>0</v>
      </c>
      <c r="G35" s="169"/>
      <c r="H35" s="169"/>
      <c r="I35" s="22">
        <v>0.21</v>
      </c>
      <c r="J35" s="21">
        <f>0</f>
        <v>0</v>
      </c>
      <c r="K35" s="169"/>
      <c r="L35" s="10"/>
      <c r="S35" s="169"/>
      <c r="T35" s="169"/>
      <c r="U35" s="169"/>
      <c r="V35" s="169"/>
      <c r="W35" s="169"/>
      <c r="X35" s="169"/>
      <c r="Y35" s="169"/>
      <c r="Z35" s="169"/>
      <c r="AA35" s="169"/>
      <c r="AB35" s="169"/>
      <c r="AC35" s="169"/>
      <c r="AD35" s="169"/>
      <c r="AE35" s="169"/>
    </row>
    <row r="36" spans="1:31" s="11" customFormat="1" ht="14.45" hidden="1" customHeight="1">
      <c r="A36" s="169"/>
      <c r="B36" s="9"/>
      <c r="C36" s="169"/>
      <c r="D36" s="169"/>
      <c r="E36" s="170" t="s">
        <v>45</v>
      </c>
      <c r="F36" s="21">
        <f>ROUND((SUM(BH121:BH193)),  2)</f>
        <v>0</v>
      </c>
      <c r="G36" s="169"/>
      <c r="H36" s="169"/>
      <c r="I36" s="22">
        <v>0.12</v>
      </c>
      <c r="J36" s="21">
        <f>0</f>
        <v>0</v>
      </c>
      <c r="K36" s="169"/>
      <c r="L36" s="10"/>
      <c r="S36" s="169"/>
      <c r="T36" s="169"/>
      <c r="U36" s="169"/>
      <c r="V36" s="169"/>
      <c r="W36" s="169"/>
      <c r="X36" s="169"/>
      <c r="Y36" s="169"/>
      <c r="Z36" s="169"/>
      <c r="AA36" s="169"/>
      <c r="AB36" s="169"/>
      <c r="AC36" s="169"/>
      <c r="AD36" s="169"/>
      <c r="AE36" s="169"/>
    </row>
    <row r="37" spans="1:31" s="11" customFormat="1" ht="14.45" hidden="1" customHeight="1">
      <c r="A37" s="169"/>
      <c r="B37" s="9"/>
      <c r="C37" s="169"/>
      <c r="D37" s="169"/>
      <c r="E37" s="170" t="s">
        <v>46</v>
      </c>
      <c r="F37" s="21">
        <f>ROUND((SUM(BI121:BI193)),  2)</f>
        <v>0</v>
      </c>
      <c r="G37" s="169"/>
      <c r="H37" s="169"/>
      <c r="I37" s="22">
        <v>0</v>
      </c>
      <c r="J37" s="21">
        <f>0</f>
        <v>0</v>
      </c>
      <c r="K37" s="169"/>
      <c r="L37" s="10"/>
      <c r="S37" s="169"/>
      <c r="T37" s="169"/>
      <c r="U37" s="169"/>
      <c r="V37" s="169"/>
      <c r="W37" s="169"/>
      <c r="X37" s="169"/>
      <c r="Y37" s="169"/>
      <c r="Z37" s="169"/>
      <c r="AA37" s="169"/>
      <c r="AB37" s="169"/>
      <c r="AC37" s="169"/>
      <c r="AD37" s="169"/>
      <c r="AE37" s="169"/>
    </row>
    <row r="38" spans="1:31" s="11" customFormat="1" ht="6.95" customHeight="1">
      <c r="A38" s="169"/>
      <c r="B38" s="9"/>
      <c r="C38" s="169"/>
      <c r="D38" s="169"/>
      <c r="E38" s="169"/>
      <c r="F38" s="169"/>
      <c r="G38" s="169"/>
      <c r="H38" s="169"/>
      <c r="I38" s="169"/>
      <c r="J38" s="169"/>
      <c r="K38" s="169"/>
      <c r="L38" s="10"/>
      <c r="S38" s="169"/>
      <c r="T38" s="169"/>
      <c r="U38" s="169"/>
      <c r="V38" s="169"/>
      <c r="W38" s="169"/>
      <c r="X38" s="169"/>
      <c r="Y38" s="169"/>
      <c r="Z38" s="169"/>
      <c r="AA38" s="169"/>
      <c r="AB38" s="169"/>
      <c r="AC38" s="169"/>
      <c r="AD38" s="169"/>
      <c r="AE38" s="169"/>
    </row>
    <row r="39" spans="1:31" s="11" customFormat="1" ht="25.35" customHeight="1">
      <c r="A39" s="169"/>
      <c r="B39" s="9"/>
      <c r="C39" s="23"/>
      <c r="D39" s="24" t="s">
        <v>47</v>
      </c>
      <c r="E39" s="25"/>
      <c r="F39" s="25"/>
      <c r="G39" s="26" t="s">
        <v>48</v>
      </c>
      <c r="H39" s="27" t="s">
        <v>49</v>
      </c>
      <c r="I39" s="25"/>
      <c r="J39" s="28">
        <f>SUM(J30:J37)</f>
        <v>0</v>
      </c>
      <c r="K39" s="29"/>
      <c r="L39" s="10"/>
      <c r="S39" s="169"/>
      <c r="T39" s="169"/>
      <c r="U39" s="169"/>
      <c r="V39" s="169"/>
      <c r="W39" s="169"/>
      <c r="X39" s="169"/>
      <c r="Y39" s="169"/>
      <c r="Z39" s="169"/>
      <c r="AA39" s="169"/>
      <c r="AB39" s="169"/>
      <c r="AC39" s="169"/>
      <c r="AD39" s="169"/>
      <c r="AE39" s="169"/>
    </row>
    <row r="40" spans="1:31" s="11" customFormat="1" ht="14.45" customHeight="1">
      <c r="A40" s="169"/>
      <c r="B40" s="9"/>
      <c r="C40" s="169"/>
      <c r="D40" s="169"/>
      <c r="E40" s="169"/>
      <c r="F40" s="169"/>
      <c r="G40" s="169"/>
      <c r="H40" s="169"/>
      <c r="I40" s="169"/>
      <c r="J40" s="169"/>
      <c r="K40" s="169"/>
      <c r="L40" s="10"/>
      <c r="S40" s="169"/>
      <c r="T40" s="169"/>
      <c r="U40" s="169"/>
      <c r="V40" s="169"/>
      <c r="W40" s="169"/>
      <c r="X40" s="169"/>
      <c r="Y40" s="169"/>
      <c r="Z40" s="169"/>
      <c r="AA40" s="169"/>
      <c r="AB40" s="169"/>
      <c r="AC40" s="169"/>
      <c r="AD40" s="169"/>
      <c r="AE40" s="169"/>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69"/>
      <c r="B61" s="9"/>
      <c r="C61" s="169"/>
      <c r="D61" s="32" t="s">
        <v>52</v>
      </c>
      <c r="E61" s="33"/>
      <c r="F61" s="34" t="s">
        <v>53</v>
      </c>
      <c r="G61" s="32" t="s">
        <v>52</v>
      </c>
      <c r="H61" s="33"/>
      <c r="I61" s="33"/>
      <c r="J61" s="35" t="s">
        <v>53</v>
      </c>
      <c r="K61" s="33"/>
      <c r="L61" s="10"/>
      <c r="S61" s="169"/>
      <c r="T61" s="169"/>
      <c r="U61" s="169"/>
      <c r="V61" s="169"/>
      <c r="W61" s="169"/>
      <c r="X61" s="169"/>
      <c r="Y61" s="169"/>
      <c r="Z61" s="169"/>
      <c r="AA61" s="169"/>
      <c r="AB61" s="169"/>
      <c r="AC61" s="169"/>
      <c r="AD61" s="169"/>
      <c r="AE61" s="169"/>
    </row>
    <row r="62" spans="1:31">
      <c r="B62" s="6"/>
      <c r="L62" s="6"/>
    </row>
    <row r="63" spans="1:31">
      <c r="B63" s="6"/>
      <c r="L63" s="6"/>
    </row>
    <row r="64" spans="1:31">
      <c r="B64" s="6"/>
      <c r="L64" s="6"/>
    </row>
    <row r="65" spans="1:31" s="11" customFormat="1" ht="12.75">
      <c r="A65" s="169"/>
      <c r="B65" s="9"/>
      <c r="C65" s="169"/>
      <c r="D65" s="30" t="s">
        <v>54</v>
      </c>
      <c r="E65" s="36"/>
      <c r="F65" s="36"/>
      <c r="G65" s="30" t="s">
        <v>55</v>
      </c>
      <c r="H65" s="36"/>
      <c r="I65" s="36"/>
      <c r="J65" s="36"/>
      <c r="K65" s="36"/>
      <c r="L65" s="10"/>
      <c r="S65" s="169"/>
      <c r="T65" s="169"/>
      <c r="U65" s="169"/>
      <c r="V65" s="169"/>
      <c r="W65" s="169"/>
      <c r="X65" s="169"/>
      <c r="Y65" s="169"/>
      <c r="Z65" s="169"/>
      <c r="AA65" s="169"/>
      <c r="AB65" s="169"/>
      <c r="AC65" s="169"/>
      <c r="AD65" s="169"/>
      <c r="AE65" s="169"/>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69"/>
      <c r="B76" s="9"/>
      <c r="C76" s="169"/>
      <c r="D76" s="32" t="s">
        <v>52</v>
      </c>
      <c r="E76" s="33"/>
      <c r="F76" s="34" t="s">
        <v>53</v>
      </c>
      <c r="G76" s="32" t="s">
        <v>52</v>
      </c>
      <c r="H76" s="33"/>
      <c r="I76" s="33"/>
      <c r="J76" s="35" t="s">
        <v>53</v>
      </c>
      <c r="K76" s="33"/>
      <c r="L76" s="10"/>
      <c r="S76" s="169"/>
      <c r="T76" s="169"/>
      <c r="U76" s="169"/>
      <c r="V76" s="169"/>
      <c r="W76" s="169"/>
      <c r="X76" s="169"/>
      <c r="Y76" s="169"/>
      <c r="Z76" s="169"/>
      <c r="AA76" s="169"/>
      <c r="AB76" s="169"/>
      <c r="AC76" s="169"/>
      <c r="AD76" s="169"/>
      <c r="AE76" s="169"/>
    </row>
    <row r="77" spans="1:31" s="11" customFormat="1" ht="14.45" customHeight="1">
      <c r="A77" s="169"/>
      <c r="B77" s="37"/>
      <c r="C77" s="38"/>
      <c r="D77" s="38"/>
      <c r="E77" s="38"/>
      <c r="F77" s="38"/>
      <c r="G77" s="38"/>
      <c r="H77" s="38"/>
      <c r="I77" s="38"/>
      <c r="J77" s="38"/>
      <c r="K77" s="38"/>
      <c r="L77" s="10"/>
      <c r="S77" s="169"/>
      <c r="T77" s="169"/>
      <c r="U77" s="169"/>
      <c r="V77" s="169"/>
      <c r="W77" s="169"/>
      <c r="X77" s="169"/>
      <c r="Y77" s="169"/>
      <c r="Z77" s="169"/>
      <c r="AA77" s="169"/>
      <c r="AB77" s="169"/>
      <c r="AC77" s="169"/>
      <c r="AD77" s="169"/>
      <c r="AE77" s="169"/>
    </row>
    <row r="81" spans="1:47" s="11" customFormat="1" ht="6.95" customHeight="1">
      <c r="A81" s="169"/>
      <c r="B81" s="39"/>
      <c r="C81" s="40"/>
      <c r="D81" s="40"/>
      <c r="E81" s="40"/>
      <c r="F81" s="40"/>
      <c r="G81" s="40"/>
      <c r="H81" s="40"/>
      <c r="I81" s="40"/>
      <c r="J81" s="40"/>
      <c r="K81" s="40"/>
      <c r="L81" s="10"/>
      <c r="S81" s="169"/>
      <c r="T81" s="169"/>
      <c r="U81" s="169"/>
      <c r="V81" s="169"/>
      <c r="W81" s="169"/>
      <c r="X81" s="169"/>
      <c r="Y81" s="169"/>
      <c r="Z81" s="169"/>
      <c r="AA81" s="169"/>
      <c r="AB81" s="169"/>
      <c r="AC81" s="169"/>
      <c r="AD81" s="169"/>
      <c r="AE81" s="169"/>
    </row>
    <row r="82" spans="1:47" s="11" customFormat="1" ht="24.95" customHeight="1">
      <c r="A82" s="169"/>
      <c r="B82" s="9"/>
      <c r="C82" s="7" t="s">
        <v>100</v>
      </c>
      <c r="D82" s="169"/>
      <c r="E82" s="169"/>
      <c r="F82" s="169"/>
      <c r="G82" s="169"/>
      <c r="H82" s="169"/>
      <c r="I82" s="169"/>
      <c r="J82" s="169"/>
      <c r="K82" s="169"/>
      <c r="L82" s="10"/>
      <c r="S82" s="169"/>
      <c r="T82" s="169"/>
      <c r="U82" s="169"/>
      <c r="V82" s="169"/>
      <c r="W82" s="169"/>
      <c r="X82" s="169"/>
      <c r="Y82" s="169"/>
      <c r="Z82" s="169"/>
      <c r="AA82" s="169"/>
      <c r="AB82" s="169"/>
      <c r="AC82" s="169"/>
      <c r="AD82" s="169"/>
      <c r="AE82" s="169"/>
    </row>
    <row r="83" spans="1:47" s="11" customFormat="1" ht="6.95" customHeight="1">
      <c r="A83" s="169"/>
      <c r="B83" s="9"/>
      <c r="C83" s="169"/>
      <c r="D83" s="169"/>
      <c r="E83" s="169"/>
      <c r="F83" s="169"/>
      <c r="G83" s="169"/>
      <c r="H83" s="169"/>
      <c r="I83" s="169"/>
      <c r="J83" s="169"/>
      <c r="K83" s="169"/>
      <c r="L83" s="10"/>
      <c r="S83" s="169"/>
      <c r="T83" s="169"/>
      <c r="U83" s="169"/>
      <c r="V83" s="169"/>
      <c r="W83" s="169"/>
      <c r="X83" s="169"/>
      <c r="Y83" s="169"/>
      <c r="Z83" s="169"/>
      <c r="AA83" s="169"/>
      <c r="AB83" s="169"/>
      <c r="AC83" s="169"/>
      <c r="AD83" s="169"/>
      <c r="AE83" s="169"/>
    </row>
    <row r="84" spans="1:47" s="11" customFormat="1" ht="12" customHeight="1">
      <c r="A84" s="169"/>
      <c r="B84" s="9"/>
      <c r="C84" s="170" t="s">
        <v>14</v>
      </c>
      <c r="D84" s="169"/>
      <c r="E84" s="169"/>
      <c r="F84" s="169"/>
      <c r="G84" s="169"/>
      <c r="H84" s="169"/>
      <c r="I84" s="169"/>
      <c r="J84" s="169"/>
      <c r="K84" s="169"/>
      <c r="L84" s="10"/>
      <c r="S84" s="169"/>
      <c r="T84" s="169"/>
      <c r="U84" s="169"/>
      <c r="V84" s="169"/>
      <c r="W84" s="169"/>
      <c r="X84" s="169"/>
      <c r="Y84" s="169"/>
      <c r="Z84" s="169"/>
      <c r="AA84" s="169"/>
      <c r="AB84" s="169"/>
      <c r="AC84" s="169"/>
      <c r="AD84" s="169"/>
      <c r="AE84" s="169"/>
    </row>
    <row r="85" spans="1:47" s="11" customFormat="1" ht="16.5" customHeight="1">
      <c r="A85" s="169"/>
      <c r="B85" s="9"/>
      <c r="C85" s="169"/>
      <c r="D85" s="169"/>
      <c r="E85" s="285" t="str">
        <f>E7</f>
        <v>ZŠ Hanspaulka - rekonstrukce tělocvičny</v>
      </c>
      <c r="F85" s="286"/>
      <c r="G85" s="286"/>
      <c r="H85" s="286"/>
      <c r="I85" s="169"/>
      <c r="J85" s="169"/>
      <c r="K85" s="169"/>
      <c r="L85" s="10"/>
      <c r="S85" s="169"/>
      <c r="T85" s="169"/>
      <c r="U85" s="169"/>
      <c r="V85" s="169"/>
      <c r="W85" s="169"/>
      <c r="X85" s="169"/>
      <c r="Y85" s="169"/>
      <c r="Z85" s="169"/>
      <c r="AA85" s="169"/>
      <c r="AB85" s="169"/>
      <c r="AC85" s="169"/>
      <c r="AD85" s="169"/>
      <c r="AE85" s="169"/>
    </row>
    <row r="86" spans="1:47" s="11" customFormat="1" ht="12" customHeight="1">
      <c r="A86" s="169"/>
      <c r="B86" s="9"/>
      <c r="C86" s="170" t="s">
        <v>98</v>
      </c>
      <c r="D86" s="169"/>
      <c r="E86" s="169"/>
      <c r="F86" s="169"/>
      <c r="G86" s="169"/>
      <c r="H86" s="169"/>
      <c r="I86" s="169"/>
      <c r="J86" s="169"/>
      <c r="K86" s="169"/>
      <c r="L86" s="10"/>
      <c r="S86" s="169"/>
      <c r="T86" s="169"/>
      <c r="U86" s="169"/>
      <c r="V86" s="169"/>
      <c r="W86" s="169"/>
      <c r="X86" s="169"/>
      <c r="Y86" s="169"/>
      <c r="Z86" s="169"/>
      <c r="AA86" s="169"/>
      <c r="AB86" s="169"/>
      <c r="AC86" s="169"/>
      <c r="AD86" s="169"/>
      <c r="AE86" s="169"/>
    </row>
    <row r="87" spans="1:47" s="11" customFormat="1" ht="16.5" customHeight="1">
      <c r="A87" s="169"/>
      <c r="B87" s="9"/>
      <c r="C87" s="169"/>
      <c r="D87" s="169"/>
      <c r="E87" s="275" t="str">
        <f>E9</f>
        <v>03 - Elektroinstalace</v>
      </c>
      <c r="F87" s="284"/>
      <c r="G87" s="284"/>
      <c r="H87" s="284"/>
      <c r="I87" s="169"/>
      <c r="J87" s="169"/>
      <c r="K87" s="169"/>
      <c r="L87" s="10"/>
      <c r="S87" s="169"/>
      <c r="T87" s="169"/>
      <c r="U87" s="169"/>
      <c r="V87" s="169"/>
      <c r="W87" s="169"/>
      <c r="X87" s="169"/>
      <c r="Y87" s="169"/>
      <c r="Z87" s="169"/>
      <c r="AA87" s="169"/>
      <c r="AB87" s="169"/>
      <c r="AC87" s="169"/>
      <c r="AD87" s="169"/>
      <c r="AE87" s="169"/>
    </row>
    <row r="88" spans="1:47" s="11" customFormat="1" ht="6.95" customHeight="1">
      <c r="A88" s="169"/>
      <c r="B88" s="9"/>
      <c r="C88" s="169"/>
      <c r="D88" s="169"/>
      <c r="E88" s="169"/>
      <c r="F88" s="169"/>
      <c r="G88" s="169"/>
      <c r="H88" s="169"/>
      <c r="I88" s="169"/>
      <c r="J88" s="169"/>
      <c r="K88" s="169"/>
      <c r="L88" s="10"/>
      <c r="S88" s="169"/>
      <c r="T88" s="169"/>
      <c r="U88" s="169"/>
      <c r="V88" s="169"/>
      <c r="W88" s="169"/>
      <c r="X88" s="169"/>
      <c r="Y88" s="169"/>
      <c r="Z88" s="169"/>
      <c r="AA88" s="169"/>
      <c r="AB88" s="169"/>
      <c r="AC88" s="169"/>
      <c r="AD88" s="169"/>
      <c r="AE88" s="169"/>
    </row>
    <row r="89" spans="1:47" s="11" customFormat="1" ht="12" customHeight="1">
      <c r="A89" s="169"/>
      <c r="B89" s="9"/>
      <c r="C89" s="170" t="s">
        <v>18</v>
      </c>
      <c r="D89" s="169"/>
      <c r="E89" s="169"/>
      <c r="F89" s="172" t="str">
        <f>F12</f>
        <v>Sušická č.p. 1000, 169 00 Praha 6</v>
      </c>
      <c r="G89" s="169"/>
      <c r="H89" s="169"/>
      <c r="I89" s="170" t="s">
        <v>20</v>
      </c>
      <c r="J89" s="12" t="str">
        <f>IF(J12="","",J12)</f>
        <v>25. 3. 2025</v>
      </c>
      <c r="K89" s="169"/>
      <c r="L89" s="10"/>
      <c r="S89" s="169"/>
      <c r="T89" s="169"/>
      <c r="U89" s="169"/>
      <c r="V89" s="169"/>
      <c r="W89" s="169"/>
      <c r="X89" s="169"/>
      <c r="Y89" s="169"/>
      <c r="Z89" s="169"/>
      <c r="AA89" s="169"/>
      <c r="AB89" s="169"/>
      <c r="AC89" s="169"/>
      <c r="AD89" s="169"/>
      <c r="AE89" s="169"/>
    </row>
    <row r="90" spans="1:47" s="11" customFormat="1" ht="6.95" customHeight="1">
      <c r="A90" s="169"/>
      <c r="B90" s="9"/>
      <c r="C90" s="169"/>
      <c r="D90" s="169"/>
      <c r="E90" s="169"/>
      <c r="F90" s="169"/>
      <c r="G90" s="169"/>
      <c r="H90" s="169"/>
      <c r="I90" s="169"/>
      <c r="J90" s="169"/>
      <c r="K90" s="169"/>
      <c r="L90" s="10"/>
      <c r="S90" s="169"/>
      <c r="T90" s="169"/>
      <c r="U90" s="169"/>
      <c r="V90" s="169"/>
      <c r="W90" s="169"/>
      <c r="X90" s="169"/>
      <c r="Y90" s="169"/>
      <c r="Z90" s="169"/>
      <c r="AA90" s="169"/>
      <c r="AB90" s="169"/>
      <c r="AC90" s="169"/>
      <c r="AD90" s="169"/>
      <c r="AE90" s="169"/>
    </row>
    <row r="91" spans="1:47" s="11" customFormat="1" ht="40.15" customHeight="1">
      <c r="A91" s="169"/>
      <c r="B91" s="9"/>
      <c r="C91" s="170" t="s">
        <v>22</v>
      </c>
      <c r="D91" s="169"/>
      <c r="E91" s="169"/>
      <c r="F91" s="172" t="str">
        <f>E15</f>
        <v>MČ PRAHA 6, Čs armády 601/23, 16052 Praha 6</v>
      </c>
      <c r="G91" s="169"/>
      <c r="H91" s="169"/>
      <c r="I91" s="170" t="s">
        <v>30</v>
      </c>
      <c r="J91" s="173" t="str">
        <f>E21</f>
        <v>A6 atelier s.r.o., Patočkova 978/20, 16900 Praha 6</v>
      </c>
      <c r="K91" s="169"/>
      <c r="L91" s="10"/>
      <c r="S91" s="169"/>
      <c r="T91" s="169"/>
      <c r="U91" s="169"/>
      <c r="V91" s="169"/>
      <c r="W91" s="169"/>
      <c r="X91" s="169"/>
      <c r="Y91" s="169"/>
      <c r="Z91" s="169"/>
      <c r="AA91" s="169"/>
      <c r="AB91" s="169"/>
      <c r="AC91" s="169"/>
      <c r="AD91" s="169"/>
      <c r="AE91" s="169"/>
    </row>
    <row r="92" spans="1:47" s="11" customFormat="1" ht="15.2" customHeight="1">
      <c r="A92" s="169"/>
      <c r="B92" s="9"/>
      <c r="C92" s="170" t="s">
        <v>28</v>
      </c>
      <c r="D92" s="169"/>
      <c r="E92" s="169"/>
      <c r="F92" s="172" t="str">
        <f>IF(E18="","",E18)</f>
        <v xml:space="preserve"> </v>
      </c>
      <c r="G92" s="169"/>
      <c r="H92" s="169"/>
      <c r="I92" s="170" t="s">
        <v>35</v>
      </c>
      <c r="J92" s="173" t="str">
        <f>E24</f>
        <v xml:space="preserve"> </v>
      </c>
      <c r="K92" s="169"/>
      <c r="L92" s="10"/>
      <c r="S92" s="169"/>
      <c r="T92" s="169"/>
      <c r="U92" s="169"/>
      <c r="V92" s="169"/>
      <c r="W92" s="169"/>
      <c r="X92" s="169"/>
      <c r="Y92" s="169"/>
      <c r="Z92" s="169"/>
      <c r="AA92" s="169"/>
      <c r="AB92" s="169"/>
      <c r="AC92" s="169"/>
      <c r="AD92" s="169"/>
      <c r="AE92" s="169"/>
    </row>
    <row r="93" spans="1:47" s="11" customFormat="1" ht="10.35" customHeight="1">
      <c r="A93" s="169"/>
      <c r="B93" s="9"/>
      <c r="C93" s="169"/>
      <c r="D93" s="169"/>
      <c r="E93" s="169"/>
      <c r="F93" s="169"/>
      <c r="G93" s="169"/>
      <c r="H93" s="169"/>
      <c r="I93" s="169"/>
      <c r="J93" s="169"/>
      <c r="K93" s="169"/>
      <c r="L93" s="10"/>
      <c r="S93" s="169"/>
      <c r="T93" s="169"/>
      <c r="U93" s="169"/>
      <c r="V93" s="169"/>
      <c r="W93" s="169"/>
      <c r="X93" s="169"/>
      <c r="Y93" s="169"/>
      <c r="Z93" s="169"/>
      <c r="AA93" s="169"/>
      <c r="AB93" s="169"/>
      <c r="AC93" s="169"/>
      <c r="AD93" s="169"/>
      <c r="AE93" s="169"/>
    </row>
    <row r="94" spans="1:47" s="11" customFormat="1" ht="29.25" customHeight="1">
      <c r="A94" s="169"/>
      <c r="B94" s="9"/>
      <c r="C94" s="41" t="s">
        <v>101</v>
      </c>
      <c r="D94" s="23"/>
      <c r="E94" s="23"/>
      <c r="F94" s="23"/>
      <c r="G94" s="23"/>
      <c r="H94" s="23"/>
      <c r="I94" s="23"/>
      <c r="J94" s="42" t="s">
        <v>102</v>
      </c>
      <c r="K94" s="23"/>
      <c r="L94" s="10"/>
      <c r="S94" s="169"/>
      <c r="T94" s="169"/>
      <c r="U94" s="169"/>
      <c r="V94" s="169"/>
      <c r="W94" s="169"/>
      <c r="X94" s="169"/>
      <c r="Y94" s="169"/>
      <c r="Z94" s="169"/>
      <c r="AA94" s="169"/>
      <c r="AB94" s="169"/>
      <c r="AC94" s="169"/>
      <c r="AD94" s="169"/>
      <c r="AE94" s="169"/>
    </row>
    <row r="95" spans="1:47" s="11" customFormat="1" ht="10.35" customHeight="1">
      <c r="A95" s="169"/>
      <c r="B95" s="9"/>
      <c r="C95" s="169"/>
      <c r="D95" s="169"/>
      <c r="E95" s="169"/>
      <c r="F95" s="169"/>
      <c r="G95" s="169"/>
      <c r="H95" s="169"/>
      <c r="I95" s="169"/>
      <c r="J95" s="169"/>
      <c r="K95" s="169"/>
      <c r="L95" s="10"/>
      <c r="S95" s="169"/>
      <c r="T95" s="169"/>
      <c r="U95" s="169"/>
      <c r="V95" s="169"/>
      <c r="W95" s="169"/>
      <c r="X95" s="169"/>
      <c r="Y95" s="169"/>
      <c r="Z95" s="169"/>
      <c r="AA95" s="169"/>
      <c r="AB95" s="169"/>
      <c r="AC95" s="169"/>
      <c r="AD95" s="169"/>
      <c r="AE95" s="169"/>
    </row>
    <row r="96" spans="1:47" s="11" customFormat="1" ht="22.9" customHeight="1">
      <c r="A96" s="169"/>
      <c r="B96" s="9"/>
      <c r="C96" s="43" t="s">
        <v>103</v>
      </c>
      <c r="D96" s="169"/>
      <c r="E96" s="169"/>
      <c r="F96" s="169"/>
      <c r="G96" s="169"/>
      <c r="H96" s="169"/>
      <c r="I96" s="169"/>
      <c r="J96" s="18">
        <f>J121</f>
        <v>0</v>
      </c>
      <c r="K96" s="169"/>
      <c r="L96" s="10"/>
      <c r="S96" s="169"/>
      <c r="T96" s="169"/>
      <c r="U96" s="169"/>
      <c r="V96" s="169"/>
      <c r="W96" s="169"/>
      <c r="X96" s="169"/>
      <c r="Y96" s="169"/>
      <c r="Z96" s="169"/>
      <c r="AA96" s="169"/>
      <c r="AB96" s="169"/>
      <c r="AC96" s="169"/>
      <c r="AD96" s="169"/>
      <c r="AE96" s="169"/>
      <c r="AU96" s="3" t="s">
        <v>104</v>
      </c>
    </row>
    <row r="97" spans="1:31" s="44" customFormat="1" ht="24.95" customHeight="1">
      <c r="B97" s="45"/>
      <c r="D97" s="46" t="s">
        <v>1077</v>
      </c>
      <c r="E97" s="47"/>
      <c r="F97" s="47"/>
      <c r="G97" s="47"/>
      <c r="H97" s="47"/>
      <c r="I97" s="47"/>
      <c r="J97" s="48">
        <f>J122</f>
        <v>0</v>
      </c>
      <c r="L97" s="45"/>
    </row>
    <row r="98" spans="1:31" s="44" customFormat="1" ht="24.95" customHeight="1">
      <c r="B98" s="45"/>
      <c r="D98" s="46" t="s">
        <v>1078</v>
      </c>
      <c r="E98" s="47"/>
      <c r="F98" s="47"/>
      <c r="G98" s="47"/>
      <c r="H98" s="47"/>
      <c r="I98" s="47"/>
      <c r="J98" s="48">
        <f>J130</f>
        <v>0</v>
      </c>
      <c r="L98" s="45"/>
    </row>
    <row r="99" spans="1:31" s="44" customFormat="1" ht="24.95" customHeight="1">
      <c r="B99" s="45"/>
      <c r="D99" s="46" t="s">
        <v>1079</v>
      </c>
      <c r="E99" s="47"/>
      <c r="F99" s="47"/>
      <c r="G99" s="47"/>
      <c r="H99" s="47"/>
      <c r="I99" s="47"/>
      <c r="J99" s="48">
        <f>J157</f>
        <v>0</v>
      </c>
      <c r="L99" s="45"/>
    </row>
    <row r="100" spans="1:31" s="44" customFormat="1" ht="24.95" customHeight="1">
      <c r="B100" s="45"/>
      <c r="D100" s="46" t="s">
        <v>1080</v>
      </c>
      <c r="E100" s="47"/>
      <c r="F100" s="47"/>
      <c r="G100" s="47"/>
      <c r="H100" s="47"/>
      <c r="I100" s="47"/>
      <c r="J100" s="48">
        <f>J165</f>
        <v>0</v>
      </c>
      <c r="L100" s="45"/>
    </row>
    <row r="101" spans="1:31" s="44" customFormat="1" ht="24.95" customHeight="1">
      <c r="B101" s="45"/>
      <c r="D101" s="46" t="s">
        <v>1081</v>
      </c>
      <c r="E101" s="47"/>
      <c r="F101" s="47"/>
      <c r="G101" s="47"/>
      <c r="H101" s="47"/>
      <c r="I101" s="47"/>
      <c r="J101" s="48">
        <f>J192</f>
        <v>0</v>
      </c>
      <c r="L101" s="45"/>
    </row>
    <row r="102" spans="1:31" s="11" customFormat="1" ht="21.75" customHeight="1">
      <c r="A102" s="169"/>
      <c r="B102" s="9"/>
      <c r="C102" s="169"/>
      <c r="D102" s="169"/>
      <c r="E102" s="169"/>
      <c r="F102" s="169"/>
      <c r="G102" s="169"/>
      <c r="H102" s="169"/>
      <c r="I102" s="169"/>
      <c r="J102" s="169"/>
      <c r="K102" s="169"/>
      <c r="L102" s="10"/>
      <c r="S102" s="169"/>
      <c r="T102" s="169"/>
      <c r="U102" s="169"/>
      <c r="V102" s="169"/>
      <c r="W102" s="169"/>
      <c r="X102" s="169"/>
      <c r="Y102" s="169"/>
      <c r="Z102" s="169"/>
      <c r="AA102" s="169"/>
      <c r="AB102" s="169"/>
      <c r="AC102" s="169"/>
      <c r="AD102" s="169"/>
      <c r="AE102" s="169"/>
    </row>
    <row r="103" spans="1:31" s="11" customFormat="1" ht="6.95" customHeight="1">
      <c r="A103" s="169"/>
      <c r="B103" s="37"/>
      <c r="C103" s="38"/>
      <c r="D103" s="38"/>
      <c r="E103" s="38"/>
      <c r="F103" s="38"/>
      <c r="G103" s="38"/>
      <c r="H103" s="38"/>
      <c r="I103" s="38"/>
      <c r="J103" s="38"/>
      <c r="K103" s="38"/>
      <c r="L103" s="10"/>
      <c r="S103" s="169"/>
      <c r="T103" s="169"/>
      <c r="U103" s="169"/>
      <c r="V103" s="169"/>
      <c r="W103" s="169"/>
      <c r="X103" s="169"/>
      <c r="Y103" s="169"/>
      <c r="Z103" s="169"/>
      <c r="AA103" s="169"/>
      <c r="AB103" s="169"/>
      <c r="AC103" s="169"/>
      <c r="AD103" s="169"/>
      <c r="AE103" s="169"/>
    </row>
    <row r="107" spans="1:31" s="11" customFormat="1" ht="6.95" customHeight="1">
      <c r="A107" s="169"/>
      <c r="B107" s="39"/>
      <c r="C107" s="40"/>
      <c r="D107" s="40"/>
      <c r="E107" s="40"/>
      <c r="F107" s="40"/>
      <c r="G107" s="40"/>
      <c r="H107" s="40"/>
      <c r="I107" s="40"/>
      <c r="J107" s="40"/>
      <c r="K107" s="40"/>
      <c r="L107" s="10"/>
      <c r="S107" s="169"/>
      <c r="T107" s="169"/>
      <c r="U107" s="169"/>
      <c r="V107" s="169"/>
      <c r="W107" s="169"/>
      <c r="X107" s="169"/>
      <c r="Y107" s="169"/>
      <c r="Z107" s="169"/>
      <c r="AA107" s="169"/>
      <c r="AB107" s="169"/>
      <c r="AC107" s="169"/>
      <c r="AD107" s="169"/>
      <c r="AE107" s="169"/>
    </row>
    <row r="108" spans="1:31" s="11" customFormat="1" ht="24.95" customHeight="1">
      <c r="A108" s="169"/>
      <c r="B108" s="9"/>
      <c r="C108" s="7" t="s">
        <v>111</v>
      </c>
      <c r="D108" s="169"/>
      <c r="E108" s="169"/>
      <c r="F108" s="169"/>
      <c r="G108" s="169"/>
      <c r="H108" s="169"/>
      <c r="I108" s="169"/>
      <c r="J108" s="169"/>
      <c r="K108" s="169"/>
      <c r="L108" s="10"/>
      <c r="S108" s="169"/>
      <c r="T108" s="169"/>
      <c r="U108" s="169"/>
      <c r="V108" s="169"/>
      <c r="W108" s="169"/>
      <c r="X108" s="169"/>
      <c r="Y108" s="169"/>
      <c r="Z108" s="169"/>
      <c r="AA108" s="169"/>
      <c r="AB108" s="169"/>
      <c r="AC108" s="169"/>
      <c r="AD108" s="169"/>
      <c r="AE108" s="169"/>
    </row>
    <row r="109" spans="1:31" s="11" customFormat="1" ht="6.95" customHeight="1">
      <c r="A109" s="169"/>
      <c r="B109" s="9"/>
      <c r="C109" s="169"/>
      <c r="D109" s="169"/>
      <c r="E109" s="169"/>
      <c r="F109" s="169"/>
      <c r="G109" s="169"/>
      <c r="H109" s="169"/>
      <c r="I109" s="169"/>
      <c r="J109" s="169"/>
      <c r="K109" s="169"/>
      <c r="L109" s="10"/>
      <c r="S109" s="169"/>
      <c r="T109" s="169"/>
      <c r="U109" s="169"/>
      <c r="V109" s="169"/>
      <c r="W109" s="169"/>
      <c r="X109" s="169"/>
      <c r="Y109" s="169"/>
      <c r="Z109" s="169"/>
      <c r="AA109" s="169"/>
      <c r="AB109" s="169"/>
      <c r="AC109" s="169"/>
      <c r="AD109" s="169"/>
      <c r="AE109" s="169"/>
    </row>
    <row r="110" spans="1:31" s="11" customFormat="1" ht="12" customHeight="1">
      <c r="A110" s="169"/>
      <c r="B110" s="9"/>
      <c r="C110" s="170" t="s">
        <v>14</v>
      </c>
      <c r="D110" s="169"/>
      <c r="E110" s="169"/>
      <c r="F110" s="169"/>
      <c r="G110" s="169"/>
      <c r="H110" s="169"/>
      <c r="I110" s="169"/>
      <c r="J110" s="169"/>
      <c r="K110" s="169"/>
      <c r="L110" s="10"/>
      <c r="S110" s="169"/>
      <c r="T110" s="169"/>
      <c r="U110" s="169"/>
      <c r="V110" s="169"/>
      <c r="W110" s="169"/>
      <c r="X110" s="169"/>
      <c r="Y110" s="169"/>
      <c r="Z110" s="169"/>
      <c r="AA110" s="169"/>
      <c r="AB110" s="169"/>
      <c r="AC110" s="169"/>
      <c r="AD110" s="169"/>
      <c r="AE110" s="169"/>
    </row>
    <row r="111" spans="1:31" s="11" customFormat="1" ht="16.5" customHeight="1">
      <c r="A111" s="169"/>
      <c r="B111" s="9"/>
      <c r="C111" s="169"/>
      <c r="D111" s="169"/>
      <c r="E111" s="285" t="str">
        <f>E7</f>
        <v>ZŠ Hanspaulka - rekonstrukce tělocvičny</v>
      </c>
      <c r="F111" s="286"/>
      <c r="G111" s="286"/>
      <c r="H111" s="286"/>
      <c r="I111" s="169"/>
      <c r="J111" s="169"/>
      <c r="K111" s="169"/>
      <c r="L111" s="10"/>
      <c r="S111" s="169"/>
      <c r="T111" s="169"/>
      <c r="U111" s="169"/>
      <c r="V111" s="169"/>
      <c r="W111" s="169"/>
      <c r="X111" s="169"/>
      <c r="Y111" s="169"/>
      <c r="Z111" s="169"/>
      <c r="AA111" s="169"/>
      <c r="AB111" s="169"/>
      <c r="AC111" s="169"/>
      <c r="AD111" s="169"/>
      <c r="AE111" s="169"/>
    </row>
    <row r="112" spans="1:31" s="11" customFormat="1" ht="12" customHeight="1">
      <c r="A112" s="169"/>
      <c r="B112" s="9"/>
      <c r="C112" s="170" t="s">
        <v>98</v>
      </c>
      <c r="D112" s="169"/>
      <c r="E112" s="169"/>
      <c r="F112" s="169"/>
      <c r="G112" s="169"/>
      <c r="H112" s="169"/>
      <c r="I112" s="169"/>
      <c r="J112" s="169"/>
      <c r="K112" s="169"/>
      <c r="L112" s="10"/>
      <c r="S112" s="169"/>
      <c r="T112" s="169"/>
      <c r="U112" s="169"/>
      <c r="V112" s="169"/>
      <c r="W112" s="169"/>
      <c r="X112" s="169"/>
      <c r="Y112" s="169"/>
      <c r="Z112" s="169"/>
      <c r="AA112" s="169"/>
      <c r="AB112" s="169"/>
      <c r="AC112" s="169"/>
      <c r="AD112" s="169"/>
      <c r="AE112" s="169"/>
    </row>
    <row r="113" spans="1:65" s="11" customFormat="1" ht="16.5" customHeight="1">
      <c r="A113" s="169"/>
      <c r="B113" s="9"/>
      <c r="C113" s="169"/>
      <c r="D113" s="169"/>
      <c r="E113" s="275" t="str">
        <f>E9</f>
        <v>03 - Elektroinstalace</v>
      </c>
      <c r="F113" s="284"/>
      <c r="G113" s="284"/>
      <c r="H113" s="284"/>
      <c r="I113" s="169"/>
      <c r="J113" s="169"/>
      <c r="K113" s="169"/>
      <c r="L113" s="10"/>
      <c r="S113" s="169"/>
      <c r="T113" s="169"/>
      <c r="U113" s="169"/>
      <c r="V113" s="169"/>
      <c r="W113" s="169"/>
      <c r="X113" s="169"/>
      <c r="Y113" s="169"/>
      <c r="Z113" s="169"/>
      <c r="AA113" s="169"/>
      <c r="AB113" s="169"/>
      <c r="AC113" s="169"/>
      <c r="AD113" s="169"/>
      <c r="AE113" s="169"/>
    </row>
    <row r="114" spans="1:65" s="11" customFormat="1" ht="6.95" customHeight="1">
      <c r="A114" s="169"/>
      <c r="B114" s="9"/>
      <c r="C114" s="169"/>
      <c r="D114" s="169"/>
      <c r="E114" s="169"/>
      <c r="F114" s="169"/>
      <c r="G114" s="169"/>
      <c r="H114" s="169"/>
      <c r="I114" s="169"/>
      <c r="J114" s="169"/>
      <c r="K114" s="169"/>
      <c r="L114" s="10"/>
      <c r="S114" s="169"/>
      <c r="T114" s="169"/>
      <c r="U114" s="169"/>
      <c r="V114" s="169"/>
      <c r="W114" s="169"/>
      <c r="X114" s="169"/>
      <c r="Y114" s="169"/>
      <c r="Z114" s="169"/>
      <c r="AA114" s="169"/>
      <c r="AB114" s="169"/>
      <c r="AC114" s="169"/>
      <c r="AD114" s="169"/>
      <c r="AE114" s="169"/>
    </row>
    <row r="115" spans="1:65" s="11" customFormat="1" ht="12" customHeight="1">
      <c r="A115" s="169"/>
      <c r="B115" s="9"/>
      <c r="C115" s="170" t="s">
        <v>18</v>
      </c>
      <c r="D115" s="169"/>
      <c r="E115" s="169"/>
      <c r="F115" s="172" t="str">
        <f>F12</f>
        <v>Sušická č.p. 1000, 169 00 Praha 6</v>
      </c>
      <c r="G115" s="169"/>
      <c r="H115" s="169"/>
      <c r="I115" s="170" t="s">
        <v>20</v>
      </c>
      <c r="J115" s="12" t="str">
        <f>IF(J12="","",J12)</f>
        <v>25. 3. 2025</v>
      </c>
      <c r="K115" s="169"/>
      <c r="L115" s="10"/>
      <c r="S115" s="169"/>
      <c r="T115" s="169"/>
      <c r="U115" s="169"/>
      <c r="V115" s="169"/>
      <c r="W115" s="169"/>
      <c r="X115" s="169"/>
      <c r="Y115" s="169"/>
      <c r="Z115" s="169"/>
      <c r="AA115" s="169"/>
      <c r="AB115" s="169"/>
      <c r="AC115" s="169"/>
      <c r="AD115" s="169"/>
      <c r="AE115" s="169"/>
    </row>
    <row r="116" spans="1:65" s="11" customFormat="1" ht="6.95" customHeight="1">
      <c r="A116" s="169"/>
      <c r="B116" s="9"/>
      <c r="C116" s="169"/>
      <c r="D116" s="169"/>
      <c r="E116" s="169"/>
      <c r="F116" s="169"/>
      <c r="G116" s="169"/>
      <c r="H116" s="169"/>
      <c r="I116" s="169"/>
      <c r="J116" s="169"/>
      <c r="K116" s="169"/>
      <c r="L116" s="10"/>
      <c r="S116" s="169"/>
      <c r="T116" s="169"/>
      <c r="U116" s="169"/>
      <c r="V116" s="169"/>
      <c r="W116" s="169"/>
      <c r="X116" s="169"/>
      <c r="Y116" s="169"/>
      <c r="Z116" s="169"/>
      <c r="AA116" s="169"/>
      <c r="AB116" s="169"/>
      <c r="AC116" s="169"/>
      <c r="AD116" s="169"/>
      <c r="AE116" s="169"/>
    </row>
    <row r="117" spans="1:65" s="11" customFormat="1" ht="40.15" customHeight="1">
      <c r="A117" s="169"/>
      <c r="B117" s="9"/>
      <c r="C117" s="170" t="s">
        <v>22</v>
      </c>
      <c r="D117" s="169"/>
      <c r="E117" s="169"/>
      <c r="F117" s="172" t="str">
        <f>E15</f>
        <v>MČ PRAHA 6, Čs armády 601/23, 16052 Praha 6</v>
      </c>
      <c r="G117" s="169"/>
      <c r="H117" s="169"/>
      <c r="I117" s="170" t="s">
        <v>30</v>
      </c>
      <c r="J117" s="173" t="str">
        <f>E21</f>
        <v>A6 atelier s.r.o., Patočkova 978/20, 16900 Praha 6</v>
      </c>
      <c r="K117" s="169"/>
      <c r="L117" s="10"/>
      <c r="S117" s="169"/>
      <c r="T117" s="169"/>
      <c r="U117" s="169"/>
      <c r="V117" s="169"/>
      <c r="W117" s="169"/>
      <c r="X117" s="169"/>
      <c r="Y117" s="169"/>
      <c r="Z117" s="169"/>
      <c r="AA117" s="169"/>
      <c r="AB117" s="169"/>
      <c r="AC117" s="169"/>
      <c r="AD117" s="169"/>
      <c r="AE117" s="169"/>
    </row>
    <row r="118" spans="1:65" s="11" customFormat="1" ht="15.2" customHeight="1">
      <c r="A118" s="169"/>
      <c r="B118" s="9"/>
      <c r="C118" s="170" t="s">
        <v>28</v>
      </c>
      <c r="D118" s="169"/>
      <c r="E118" s="169"/>
      <c r="F118" s="172" t="str">
        <f>IF(E18="","",E18)</f>
        <v xml:space="preserve"> </v>
      </c>
      <c r="G118" s="169"/>
      <c r="H118" s="169"/>
      <c r="I118" s="170" t="s">
        <v>35</v>
      </c>
      <c r="J118" s="173" t="str">
        <f>E24</f>
        <v xml:space="preserve"> </v>
      </c>
      <c r="K118" s="169"/>
      <c r="L118" s="10"/>
      <c r="S118" s="169"/>
      <c r="T118" s="169"/>
      <c r="U118" s="169"/>
      <c r="V118" s="169"/>
      <c r="W118" s="169"/>
      <c r="X118" s="169"/>
      <c r="Y118" s="169"/>
      <c r="Z118" s="169"/>
      <c r="AA118" s="169"/>
      <c r="AB118" s="169"/>
      <c r="AC118" s="169"/>
      <c r="AD118" s="169"/>
      <c r="AE118" s="169"/>
    </row>
    <row r="119" spans="1:65" s="11" customFormat="1" ht="10.35" customHeight="1">
      <c r="A119" s="169"/>
      <c r="B119" s="9"/>
      <c r="C119" s="169"/>
      <c r="D119" s="169"/>
      <c r="E119" s="169"/>
      <c r="F119" s="169"/>
      <c r="G119" s="169"/>
      <c r="H119" s="169"/>
      <c r="I119" s="169"/>
      <c r="J119" s="169"/>
      <c r="K119" s="169"/>
      <c r="L119" s="10"/>
      <c r="S119" s="169"/>
      <c r="T119" s="169"/>
      <c r="U119" s="169"/>
      <c r="V119" s="169"/>
      <c r="W119" s="169"/>
      <c r="X119" s="169"/>
      <c r="Y119" s="169"/>
      <c r="Z119" s="169"/>
      <c r="AA119" s="169"/>
      <c r="AB119" s="169"/>
      <c r="AC119" s="169"/>
      <c r="AD119" s="169"/>
      <c r="AE119" s="169"/>
    </row>
    <row r="120" spans="1:65" s="64" customFormat="1" ht="29.25" customHeight="1">
      <c r="A120" s="54"/>
      <c r="B120" s="55"/>
      <c r="C120" s="56" t="s">
        <v>112</v>
      </c>
      <c r="D120" s="57" t="s">
        <v>62</v>
      </c>
      <c r="E120" s="57" t="s">
        <v>58</v>
      </c>
      <c r="F120" s="57" t="s">
        <v>59</v>
      </c>
      <c r="G120" s="57" t="s">
        <v>113</v>
      </c>
      <c r="H120" s="57" t="s">
        <v>114</v>
      </c>
      <c r="I120" s="57" t="s">
        <v>115</v>
      </c>
      <c r="J120" s="58" t="s">
        <v>102</v>
      </c>
      <c r="K120" s="59" t="s">
        <v>116</v>
      </c>
      <c r="L120" s="60"/>
      <c r="M120" s="61" t="s">
        <v>1</v>
      </c>
      <c r="N120" s="62" t="s">
        <v>41</v>
      </c>
      <c r="O120" s="62" t="s">
        <v>117</v>
      </c>
      <c r="P120" s="62" t="s">
        <v>118</v>
      </c>
      <c r="Q120" s="62" t="s">
        <v>119</v>
      </c>
      <c r="R120" s="62" t="s">
        <v>120</v>
      </c>
      <c r="S120" s="62" t="s">
        <v>121</v>
      </c>
      <c r="T120" s="63" t="s">
        <v>122</v>
      </c>
      <c r="U120" s="54"/>
      <c r="V120" s="54"/>
      <c r="W120" s="54"/>
      <c r="X120" s="54"/>
      <c r="Y120" s="54"/>
      <c r="Z120" s="54"/>
      <c r="AA120" s="54"/>
      <c r="AB120" s="54"/>
      <c r="AC120" s="54"/>
      <c r="AD120" s="54"/>
      <c r="AE120" s="54"/>
    </row>
    <row r="121" spans="1:65" s="11" customFormat="1" ht="22.9" customHeight="1">
      <c r="A121" s="169"/>
      <c r="B121" s="9"/>
      <c r="C121" s="65" t="s">
        <v>123</v>
      </c>
      <c r="D121" s="169"/>
      <c r="E121" s="169"/>
      <c r="F121" s="169"/>
      <c r="G121" s="169"/>
      <c r="H121" s="169"/>
      <c r="I121" s="169"/>
      <c r="J121" s="66">
        <f>BK121</f>
        <v>0</v>
      </c>
      <c r="K121" s="169"/>
      <c r="L121" s="9"/>
      <c r="M121" s="67"/>
      <c r="N121" s="68"/>
      <c r="O121" s="16"/>
      <c r="P121" s="69">
        <f>P122+P130+P157+P165+P192</f>
        <v>0</v>
      </c>
      <c r="Q121" s="16"/>
      <c r="R121" s="69">
        <f>R122+R130+R157+R165+R192</f>
        <v>0</v>
      </c>
      <c r="S121" s="16"/>
      <c r="T121" s="70">
        <f>T122+T130+T157+T165+T192</f>
        <v>0</v>
      </c>
      <c r="U121" s="169"/>
      <c r="V121" s="169"/>
      <c r="W121" s="169"/>
      <c r="X121" s="169"/>
      <c r="Y121" s="169"/>
      <c r="Z121" s="169"/>
      <c r="AA121" s="169"/>
      <c r="AB121" s="169"/>
      <c r="AC121" s="169"/>
      <c r="AD121" s="169"/>
      <c r="AE121" s="169"/>
      <c r="AT121" s="3" t="s">
        <v>76</v>
      </c>
      <c r="AU121" s="3" t="s">
        <v>104</v>
      </c>
      <c r="BK121" s="71">
        <f>BK122+BK130+BK157+BK165+BK192</f>
        <v>0</v>
      </c>
    </row>
    <row r="122" spans="1:65" s="72" customFormat="1" ht="25.9" customHeight="1">
      <c r="B122" s="73"/>
      <c r="D122" s="74" t="s">
        <v>76</v>
      </c>
      <c r="E122" s="151" t="s">
        <v>1082</v>
      </c>
      <c r="F122" s="151" t="s">
        <v>1083</v>
      </c>
      <c r="G122" s="147"/>
      <c r="H122" s="147"/>
      <c r="I122" s="147"/>
      <c r="J122" s="152">
        <f>BK122</f>
        <v>0</v>
      </c>
      <c r="L122" s="73"/>
      <c r="M122" s="75"/>
      <c r="N122" s="76"/>
      <c r="O122" s="76"/>
      <c r="P122" s="77">
        <f>SUM(P123:P129)</f>
        <v>0</v>
      </c>
      <c r="Q122" s="76"/>
      <c r="R122" s="77">
        <f>SUM(R123:R129)</f>
        <v>0</v>
      </c>
      <c r="S122" s="76"/>
      <c r="T122" s="78">
        <f>SUM(T123:T129)</f>
        <v>0</v>
      </c>
      <c r="AR122" s="74" t="s">
        <v>85</v>
      </c>
      <c r="AT122" s="79" t="s">
        <v>76</v>
      </c>
      <c r="AU122" s="79" t="s">
        <v>77</v>
      </c>
      <c r="AY122" s="74" t="s">
        <v>126</v>
      </c>
      <c r="BK122" s="80">
        <f>SUM(BK123:BK129)</f>
        <v>0</v>
      </c>
    </row>
    <row r="123" spans="1:65" s="11" customFormat="1" ht="16.5" customHeight="1">
      <c r="A123" s="169"/>
      <c r="B123" s="9"/>
      <c r="C123" s="81" t="s">
        <v>85</v>
      </c>
      <c r="D123" s="81" t="s">
        <v>129</v>
      </c>
      <c r="E123" s="82" t="s">
        <v>1084</v>
      </c>
      <c r="F123" s="83" t="s">
        <v>1085</v>
      </c>
      <c r="G123" s="84" t="s">
        <v>407</v>
      </c>
      <c r="H123" s="85">
        <v>160</v>
      </c>
      <c r="I123" s="1">
        <v>0</v>
      </c>
      <c r="J123" s="86">
        <f t="shared" ref="J123:J129" si="0">ROUND(I123*H123,2)</f>
        <v>0</v>
      </c>
      <c r="K123" s="87"/>
      <c r="L123" s="9"/>
      <c r="M123" s="88" t="s">
        <v>1</v>
      </c>
      <c r="N123" s="89" t="s">
        <v>42</v>
      </c>
      <c r="O123" s="90">
        <v>0</v>
      </c>
      <c r="P123" s="90">
        <f t="shared" ref="P123:P129" si="1">O123*H123</f>
        <v>0</v>
      </c>
      <c r="Q123" s="90">
        <v>0</v>
      </c>
      <c r="R123" s="90">
        <f t="shared" ref="R123:R129" si="2">Q123*H123</f>
        <v>0</v>
      </c>
      <c r="S123" s="90">
        <v>0</v>
      </c>
      <c r="T123" s="91">
        <f t="shared" ref="T123:T129" si="3">S123*H123</f>
        <v>0</v>
      </c>
      <c r="U123" s="169"/>
      <c r="V123" s="169"/>
      <c r="W123" s="169"/>
      <c r="X123" s="169"/>
      <c r="Y123" s="169"/>
      <c r="Z123" s="169"/>
      <c r="AA123" s="169"/>
      <c r="AB123" s="169"/>
      <c r="AC123" s="169"/>
      <c r="AD123" s="169"/>
      <c r="AE123" s="169"/>
      <c r="AR123" s="92" t="s">
        <v>144</v>
      </c>
      <c r="AT123" s="92" t="s">
        <v>129</v>
      </c>
      <c r="AU123" s="92" t="s">
        <v>85</v>
      </c>
      <c r="AY123" s="3" t="s">
        <v>126</v>
      </c>
      <c r="BE123" s="93">
        <f t="shared" ref="BE123:BE129" si="4">IF(N123="základní",J123,0)</f>
        <v>0</v>
      </c>
      <c r="BF123" s="93">
        <f t="shared" ref="BF123:BF129" si="5">IF(N123="snížená",J123,0)</f>
        <v>0</v>
      </c>
      <c r="BG123" s="93">
        <f t="shared" ref="BG123:BG129" si="6">IF(N123="zákl. přenesená",J123,0)</f>
        <v>0</v>
      </c>
      <c r="BH123" s="93">
        <f t="shared" ref="BH123:BH129" si="7">IF(N123="sníž. přenesená",J123,0)</f>
        <v>0</v>
      </c>
      <c r="BI123" s="93">
        <f t="shared" ref="BI123:BI129" si="8">IF(N123="nulová",J123,0)</f>
        <v>0</v>
      </c>
      <c r="BJ123" s="3" t="s">
        <v>85</v>
      </c>
      <c r="BK123" s="93">
        <f t="shared" ref="BK123:BK129" si="9">ROUND(I123*H123,2)</f>
        <v>0</v>
      </c>
      <c r="BL123" s="3" t="s">
        <v>144</v>
      </c>
      <c r="BM123" s="92" t="s">
        <v>87</v>
      </c>
    </row>
    <row r="124" spans="1:65" s="11" customFormat="1" ht="16.5" customHeight="1">
      <c r="A124" s="169"/>
      <c r="B124" s="9"/>
      <c r="C124" s="81" t="s">
        <v>87</v>
      </c>
      <c r="D124" s="81" t="s">
        <v>129</v>
      </c>
      <c r="E124" s="82" t="s">
        <v>1086</v>
      </c>
      <c r="F124" s="83" t="s">
        <v>1087</v>
      </c>
      <c r="G124" s="84" t="s">
        <v>132</v>
      </c>
      <c r="H124" s="85">
        <v>1</v>
      </c>
      <c r="I124" s="1">
        <v>0</v>
      </c>
      <c r="J124" s="86">
        <f t="shared" si="0"/>
        <v>0</v>
      </c>
      <c r="K124" s="87"/>
      <c r="L124" s="9"/>
      <c r="M124" s="88" t="s">
        <v>1</v>
      </c>
      <c r="N124" s="89" t="s">
        <v>42</v>
      </c>
      <c r="O124" s="90">
        <v>0</v>
      </c>
      <c r="P124" s="90">
        <f t="shared" si="1"/>
        <v>0</v>
      </c>
      <c r="Q124" s="90">
        <v>0</v>
      </c>
      <c r="R124" s="90">
        <f t="shared" si="2"/>
        <v>0</v>
      </c>
      <c r="S124" s="90">
        <v>0</v>
      </c>
      <c r="T124" s="91">
        <f t="shared" si="3"/>
        <v>0</v>
      </c>
      <c r="U124" s="169"/>
      <c r="V124" s="169"/>
      <c r="W124" s="169"/>
      <c r="X124" s="169"/>
      <c r="Y124" s="169"/>
      <c r="Z124" s="169"/>
      <c r="AA124" s="169"/>
      <c r="AB124" s="169"/>
      <c r="AC124" s="169"/>
      <c r="AD124" s="169"/>
      <c r="AE124" s="169"/>
      <c r="AR124" s="92" t="s">
        <v>144</v>
      </c>
      <c r="AT124" s="92" t="s">
        <v>129</v>
      </c>
      <c r="AU124" s="92" t="s">
        <v>85</v>
      </c>
      <c r="AY124" s="3" t="s">
        <v>126</v>
      </c>
      <c r="BE124" s="93">
        <f t="shared" si="4"/>
        <v>0</v>
      </c>
      <c r="BF124" s="93">
        <f t="shared" si="5"/>
        <v>0</v>
      </c>
      <c r="BG124" s="93">
        <f t="shared" si="6"/>
        <v>0</v>
      </c>
      <c r="BH124" s="93">
        <f t="shared" si="7"/>
        <v>0</v>
      </c>
      <c r="BI124" s="93">
        <f t="shared" si="8"/>
        <v>0</v>
      </c>
      <c r="BJ124" s="3" t="s">
        <v>85</v>
      </c>
      <c r="BK124" s="93">
        <f t="shared" si="9"/>
        <v>0</v>
      </c>
      <c r="BL124" s="3" t="s">
        <v>144</v>
      </c>
      <c r="BM124" s="92" t="s">
        <v>144</v>
      </c>
    </row>
    <row r="125" spans="1:65" s="11" customFormat="1" ht="16.5" customHeight="1">
      <c r="A125" s="169"/>
      <c r="B125" s="9"/>
      <c r="C125" s="81" t="s">
        <v>142</v>
      </c>
      <c r="D125" s="81" t="s">
        <v>129</v>
      </c>
      <c r="E125" s="82" t="s">
        <v>1088</v>
      </c>
      <c r="F125" s="83" t="s">
        <v>1089</v>
      </c>
      <c r="G125" s="84" t="s">
        <v>579</v>
      </c>
      <c r="H125" s="85">
        <v>72</v>
      </c>
      <c r="I125" s="1">
        <v>0</v>
      </c>
      <c r="J125" s="86">
        <f t="shared" si="0"/>
        <v>0</v>
      </c>
      <c r="K125" s="87"/>
      <c r="L125" s="9"/>
      <c r="M125" s="88" t="s">
        <v>1</v>
      </c>
      <c r="N125" s="89" t="s">
        <v>42</v>
      </c>
      <c r="O125" s="90">
        <v>0</v>
      </c>
      <c r="P125" s="90">
        <f t="shared" si="1"/>
        <v>0</v>
      </c>
      <c r="Q125" s="90">
        <v>0</v>
      </c>
      <c r="R125" s="90">
        <f t="shared" si="2"/>
        <v>0</v>
      </c>
      <c r="S125" s="90">
        <v>0</v>
      </c>
      <c r="T125" s="91">
        <f t="shared" si="3"/>
        <v>0</v>
      </c>
      <c r="U125" s="169"/>
      <c r="V125" s="169"/>
      <c r="W125" s="169"/>
      <c r="X125" s="169"/>
      <c r="Y125" s="169"/>
      <c r="Z125" s="169"/>
      <c r="AA125" s="169"/>
      <c r="AB125" s="169"/>
      <c r="AC125" s="169"/>
      <c r="AD125" s="169"/>
      <c r="AE125" s="169"/>
      <c r="AR125" s="92" t="s">
        <v>144</v>
      </c>
      <c r="AT125" s="92" t="s">
        <v>129</v>
      </c>
      <c r="AU125" s="92" t="s">
        <v>85</v>
      </c>
      <c r="AY125" s="3" t="s">
        <v>126</v>
      </c>
      <c r="BE125" s="93">
        <f t="shared" si="4"/>
        <v>0</v>
      </c>
      <c r="BF125" s="93">
        <f t="shared" si="5"/>
        <v>0</v>
      </c>
      <c r="BG125" s="93">
        <f t="shared" si="6"/>
        <v>0</v>
      </c>
      <c r="BH125" s="93">
        <f t="shared" si="7"/>
        <v>0</v>
      </c>
      <c r="BI125" s="93">
        <f t="shared" si="8"/>
        <v>0</v>
      </c>
      <c r="BJ125" s="3" t="s">
        <v>85</v>
      </c>
      <c r="BK125" s="93">
        <f t="shared" si="9"/>
        <v>0</v>
      </c>
      <c r="BL125" s="3" t="s">
        <v>144</v>
      </c>
      <c r="BM125" s="92" t="s">
        <v>154</v>
      </c>
    </row>
    <row r="126" spans="1:65" s="11" customFormat="1" ht="16.5" customHeight="1">
      <c r="A126" s="169"/>
      <c r="B126" s="9"/>
      <c r="C126" s="81" t="s">
        <v>144</v>
      </c>
      <c r="D126" s="81" t="s">
        <v>129</v>
      </c>
      <c r="E126" s="82" t="s">
        <v>1090</v>
      </c>
      <c r="F126" s="83" t="s">
        <v>1091</v>
      </c>
      <c r="G126" s="84" t="s">
        <v>579</v>
      </c>
      <c r="H126" s="85">
        <v>5</v>
      </c>
      <c r="I126" s="1">
        <v>0</v>
      </c>
      <c r="J126" s="86">
        <f t="shared" si="0"/>
        <v>0</v>
      </c>
      <c r="K126" s="87"/>
      <c r="L126" s="9"/>
      <c r="M126" s="88" t="s">
        <v>1</v>
      </c>
      <c r="N126" s="89" t="s">
        <v>42</v>
      </c>
      <c r="O126" s="90">
        <v>0</v>
      </c>
      <c r="P126" s="90">
        <f t="shared" si="1"/>
        <v>0</v>
      </c>
      <c r="Q126" s="90">
        <v>0</v>
      </c>
      <c r="R126" s="90">
        <f t="shared" si="2"/>
        <v>0</v>
      </c>
      <c r="S126" s="90">
        <v>0</v>
      </c>
      <c r="T126" s="91">
        <f t="shared" si="3"/>
        <v>0</v>
      </c>
      <c r="U126" s="169"/>
      <c r="V126" s="169"/>
      <c r="W126" s="169"/>
      <c r="X126" s="169"/>
      <c r="Y126" s="169"/>
      <c r="Z126" s="169"/>
      <c r="AA126" s="169"/>
      <c r="AB126" s="169"/>
      <c r="AC126" s="169"/>
      <c r="AD126" s="169"/>
      <c r="AE126" s="169"/>
      <c r="AR126" s="92" t="s">
        <v>144</v>
      </c>
      <c r="AT126" s="92" t="s">
        <v>129</v>
      </c>
      <c r="AU126" s="92" t="s">
        <v>85</v>
      </c>
      <c r="AY126" s="3" t="s">
        <v>126</v>
      </c>
      <c r="BE126" s="93">
        <f t="shared" si="4"/>
        <v>0</v>
      </c>
      <c r="BF126" s="93">
        <f t="shared" si="5"/>
        <v>0</v>
      </c>
      <c r="BG126" s="93">
        <f t="shared" si="6"/>
        <v>0</v>
      </c>
      <c r="BH126" s="93">
        <f t="shared" si="7"/>
        <v>0</v>
      </c>
      <c r="BI126" s="93">
        <f t="shared" si="8"/>
        <v>0</v>
      </c>
      <c r="BJ126" s="3" t="s">
        <v>85</v>
      </c>
      <c r="BK126" s="93">
        <f t="shared" si="9"/>
        <v>0</v>
      </c>
      <c r="BL126" s="3" t="s">
        <v>144</v>
      </c>
      <c r="BM126" s="92" t="s">
        <v>164</v>
      </c>
    </row>
    <row r="127" spans="1:65" s="11" customFormat="1" ht="16.5" customHeight="1">
      <c r="A127" s="169"/>
      <c r="B127" s="9"/>
      <c r="C127" s="81" t="s">
        <v>141</v>
      </c>
      <c r="D127" s="81" t="s">
        <v>129</v>
      </c>
      <c r="E127" s="82" t="s">
        <v>1092</v>
      </c>
      <c r="F127" s="83" t="s">
        <v>1093</v>
      </c>
      <c r="G127" s="84" t="s">
        <v>579</v>
      </c>
      <c r="H127" s="85">
        <v>1</v>
      </c>
      <c r="I127" s="1">
        <v>0</v>
      </c>
      <c r="J127" s="86">
        <f t="shared" si="0"/>
        <v>0</v>
      </c>
      <c r="K127" s="87"/>
      <c r="L127" s="9"/>
      <c r="M127" s="88" t="s">
        <v>1</v>
      </c>
      <c r="N127" s="89" t="s">
        <v>42</v>
      </c>
      <c r="O127" s="90">
        <v>0</v>
      </c>
      <c r="P127" s="90">
        <f t="shared" si="1"/>
        <v>0</v>
      </c>
      <c r="Q127" s="90">
        <v>0</v>
      </c>
      <c r="R127" s="90">
        <f t="shared" si="2"/>
        <v>0</v>
      </c>
      <c r="S127" s="90">
        <v>0</v>
      </c>
      <c r="T127" s="91">
        <f t="shared" si="3"/>
        <v>0</v>
      </c>
      <c r="U127" s="169"/>
      <c r="V127" s="169"/>
      <c r="W127" s="169"/>
      <c r="X127" s="169"/>
      <c r="Y127" s="169"/>
      <c r="Z127" s="169"/>
      <c r="AA127" s="169"/>
      <c r="AB127" s="169"/>
      <c r="AC127" s="169"/>
      <c r="AD127" s="169"/>
      <c r="AE127" s="169"/>
      <c r="AR127" s="92" t="s">
        <v>144</v>
      </c>
      <c r="AT127" s="92" t="s">
        <v>129</v>
      </c>
      <c r="AU127" s="92" t="s">
        <v>85</v>
      </c>
      <c r="AY127" s="3" t="s">
        <v>126</v>
      </c>
      <c r="BE127" s="93">
        <f t="shared" si="4"/>
        <v>0</v>
      </c>
      <c r="BF127" s="93">
        <f t="shared" si="5"/>
        <v>0</v>
      </c>
      <c r="BG127" s="93">
        <f t="shared" si="6"/>
        <v>0</v>
      </c>
      <c r="BH127" s="93">
        <f t="shared" si="7"/>
        <v>0</v>
      </c>
      <c r="BI127" s="93">
        <f t="shared" si="8"/>
        <v>0</v>
      </c>
      <c r="BJ127" s="3" t="s">
        <v>85</v>
      </c>
      <c r="BK127" s="93">
        <f t="shared" si="9"/>
        <v>0</v>
      </c>
      <c r="BL127" s="3" t="s">
        <v>144</v>
      </c>
      <c r="BM127" s="92" t="s">
        <v>1094</v>
      </c>
    </row>
    <row r="128" spans="1:65" s="11" customFormat="1" ht="16.5" customHeight="1">
      <c r="A128" s="169"/>
      <c r="B128" s="9"/>
      <c r="C128" s="81" t="s">
        <v>154</v>
      </c>
      <c r="D128" s="81" t="s">
        <v>129</v>
      </c>
      <c r="E128" s="82" t="s">
        <v>1095</v>
      </c>
      <c r="F128" s="83" t="s">
        <v>1096</v>
      </c>
      <c r="G128" s="84" t="s">
        <v>132</v>
      </c>
      <c r="H128" s="85">
        <v>1</v>
      </c>
      <c r="I128" s="1">
        <v>0</v>
      </c>
      <c r="J128" s="86">
        <f t="shared" si="0"/>
        <v>0</v>
      </c>
      <c r="K128" s="87"/>
      <c r="L128" s="9"/>
      <c r="M128" s="88" t="s">
        <v>1</v>
      </c>
      <c r="N128" s="89" t="s">
        <v>42</v>
      </c>
      <c r="O128" s="90">
        <v>0</v>
      </c>
      <c r="P128" s="90">
        <f t="shared" si="1"/>
        <v>0</v>
      </c>
      <c r="Q128" s="90">
        <v>0</v>
      </c>
      <c r="R128" s="90">
        <f t="shared" si="2"/>
        <v>0</v>
      </c>
      <c r="S128" s="90">
        <v>0</v>
      </c>
      <c r="T128" s="91">
        <f t="shared" si="3"/>
        <v>0</v>
      </c>
      <c r="U128" s="169"/>
      <c r="V128" s="169"/>
      <c r="W128" s="169"/>
      <c r="X128" s="169"/>
      <c r="Y128" s="169"/>
      <c r="Z128" s="169"/>
      <c r="AA128" s="169"/>
      <c r="AB128" s="169"/>
      <c r="AC128" s="169"/>
      <c r="AD128" s="169"/>
      <c r="AE128" s="169"/>
      <c r="AR128" s="92" t="s">
        <v>144</v>
      </c>
      <c r="AT128" s="92" t="s">
        <v>129</v>
      </c>
      <c r="AU128" s="92" t="s">
        <v>85</v>
      </c>
      <c r="AY128" s="3" t="s">
        <v>126</v>
      </c>
      <c r="BE128" s="93">
        <f t="shared" si="4"/>
        <v>0</v>
      </c>
      <c r="BF128" s="93">
        <f t="shared" si="5"/>
        <v>0</v>
      </c>
      <c r="BG128" s="93">
        <f t="shared" si="6"/>
        <v>0</v>
      </c>
      <c r="BH128" s="93">
        <f t="shared" si="7"/>
        <v>0</v>
      </c>
      <c r="BI128" s="93">
        <f t="shared" si="8"/>
        <v>0</v>
      </c>
      <c r="BJ128" s="3" t="s">
        <v>85</v>
      </c>
      <c r="BK128" s="93">
        <f t="shared" si="9"/>
        <v>0</v>
      </c>
      <c r="BL128" s="3" t="s">
        <v>144</v>
      </c>
      <c r="BM128" s="92" t="s">
        <v>1097</v>
      </c>
    </row>
    <row r="129" spans="1:65" s="11" customFormat="1" ht="16.5" customHeight="1">
      <c r="A129" s="169"/>
      <c r="B129" s="9"/>
      <c r="C129" s="81" t="s">
        <v>158</v>
      </c>
      <c r="D129" s="81" t="s">
        <v>129</v>
      </c>
      <c r="E129" s="82" t="s">
        <v>1098</v>
      </c>
      <c r="F129" s="83" t="s">
        <v>1099</v>
      </c>
      <c r="G129" s="84" t="s">
        <v>132</v>
      </c>
      <c r="H129" s="85">
        <v>1</v>
      </c>
      <c r="I129" s="1">
        <v>0</v>
      </c>
      <c r="J129" s="86">
        <f t="shared" si="0"/>
        <v>0</v>
      </c>
      <c r="K129" s="87"/>
      <c r="L129" s="9"/>
      <c r="M129" s="88" t="s">
        <v>1</v>
      </c>
      <c r="N129" s="89" t="s">
        <v>42</v>
      </c>
      <c r="O129" s="90">
        <v>0</v>
      </c>
      <c r="P129" s="90">
        <f t="shared" si="1"/>
        <v>0</v>
      </c>
      <c r="Q129" s="90">
        <v>0</v>
      </c>
      <c r="R129" s="90">
        <f t="shared" si="2"/>
        <v>0</v>
      </c>
      <c r="S129" s="90">
        <v>0</v>
      </c>
      <c r="T129" s="91">
        <f t="shared" si="3"/>
        <v>0</v>
      </c>
      <c r="U129" s="169"/>
      <c r="V129" s="169"/>
      <c r="W129" s="169"/>
      <c r="X129" s="169"/>
      <c r="Y129" s="169"/>
      <c r="Z129" s="169"/>
      <c r="AA129" s="169"/>
      <c r="AB129" s="169"/>
      <c r="AC129" s="169"/>
      <c r="AD129" s="169"/>
      <c r="AE129" s="169"/>
      <c r="AR129" s="92" t="s">
        <v>144</v>
      </c>
      <c r="AT129" s="92" t="s">
        <v>129</v>
      </c>
      <c r="AU129" s="92" t="s">
        <v>85</v>
      </c>
      <c r="AY129" s="3" t="s">
        <v>126</v>
      </c>
      <c r="BE129" s="93">
        <f t="shared" si="4"/>
        <v>0</v>
      </c>
      <c r="BF129" s="93">
        <f t="shared" si="5"/>
        <v>0</v>
      </c>
      <c r="BG129" s="93">
        <f t="shared" si="6"/>
        <v>0</v>
      </c>
      <c r="BH129" s="93">
        <f t="shared" si="7"/>
        <v>0</v>
      </c>
      <c r="BI129" s="93">
        <f t="shared" si="8"/>
        <v>0</v>
      </c>
      <c r="BJ129" s="3" t="s">
        <v>85</v>
      </c>
      <c r="BK129" s="93">
        <f t="shared" si="9"/>
        <v>0</v>
      </c>
      <c r="BL129" s="3" t="s">
        <v>144</v>
      </c>
      <c r="BM129" s="92" t="s">
        <v>1100</v>
      </c>
    </row>
    <row r="130" spans="1:65" s="72" customFormat="1" ht="25.9" customHeight="1">
      <c r="B130" s="73"/>
      <c r="D130" s="74" t="s">
        <v>76</v>
      </c>
      <c r="E130" s="151" t="s">
        <v>1101</v>
      </c>
      <c r="F130" s="151" t="s">
        <v>1102</v>
      </c>
      <c r="G130" s="147"/>
      <c r="H130" s="147"/>
      <c r="I130" s="147"/>
      <c r="J130" s="152">
        <f>BK130</f>
        <v>0</v>
      </c>
      <c r="L130" s="73"/>
      <c r="M130" s="75"/>
      <c r="N130" s="76"/>
      <c r="O130" s="76"/>
      <c r="P130" s="77">
        <f>SUM(P131:P156)</f>
        <v>0</v>
      </c>
      <c r="Q130" s="76"/>
      <c r="R130" s="77">
        <f>SUM(R131:R156)</f>
        <v>0</v>
      </c>
      <c r="S130" s="76"/>
      <c r="T130" s="78">
        <f>SUM(T131:T156)</f>
        <v>0</v>
      </c>
      <c r="AR130" s="74" t="s">
        <v>85</v>
      </c>
      <c r="AT130" s="79" t="s">
        <v>76</v>
      </c>
      <c r="AU130" s="79" t="s">
        <v>77</v>
      </c>
      <c r="AY130" s="74" t="s">
        <v>126</v>
      </c>
      <c r="BK130" s="80">
        <f>SUM(BK131:BK156)</f>
        <v>0</v>
      </c>
    </row>
    <row r="131" spans="1:65" s="11" customFormat="1" ht="21.75" customHeight="1">
      <c r="A131" s="169"/>
      <c r="B131" s="9"/>
      <c r="C131" s="81" t="s">
        <v>164</v>
      </c>
      <c r="D131" s="81" t="s">
        <v>129</v>
      </c>
      <c r="E131" s="82" t="s">
        <v>1103</v>
      </c>
      <c r="F131" s="83" t="s">
        <v>1104</v>
      </c>
      <c r="G131" s="84" t="s">
        <v>407</v>
      </c>
      <c r="H131" s="85">
        <v>200</v>
      </c>
      <c r="I131" s="1">
        <v>0</v>
      </c>
      <c r="J131" s="86">
        <f t="shared" ref="J131:J156" si="10">ROUND(I131*H131,2)</f>
        <v>0</v>
      </c>
      <c r="K131" s="87"/>
      <c r="L131" s="9"/>
      <c r="M131" s="88" t="s">
        <v>1</v>
      </c>
      <c r="N131" s="89" t="s">
        <v>42</v>
      </c>
      <c r="O131" s="90">
        <v>0</v>
      </c>
      <c r="P131" s="90">
        <f t="shared" ref="P131:P156" si="11">O131*H131</f>
        <v>0</v>
      </c>
      <c r="Q131" s="90">
        <v>0</v>
      </c>
      <c r="R131" s="90">
        <f t="shared" ref="R131:R156" si="12">Q131*H131</f>
        <v>0</v>
      </c>
      <c r="S131" s="90">
        <v>0</v>
      </c>
      <c r="T131" s="91">
        <f t="shared" ref="T131:T156" si="13">S131*H131</f>
        <v>0</v>
      </c>
      <c r="U131" s="169"/>
      <c r="V131" s="169"/>
      <c r="W131" s="169"/>
      <c r="X131" s="169"/>
      <c r="Y131" s="169"/>
      <c r="Z131" s="169"/>
      <c r="AA131" s="169"/>
      <c r="AB131" s="169"/>
      <c r="AC131" s="169"/>
      <c r="AD131" s="169"/>
      <c r="AE131" s="169"/>
      <c r="AR131" s="92" t="s">
        <v>144</v>
      </c>
      <c r="AT131" s="92" t="s">
        <v>129</v>
      </c>
      <c r="AU131" s="92" t="s">
        <v>85</v>
      </c>
      <c r="AY131" s="3" t="s">
        <v>126</v>
      </c>
      <c r="BE131" s="93">
        <f t="shared" ref="BE131:BE156" si="14">IF(N131="základní",J131,0)</f>
        <v>0</v>
      </c>
      <c r="BF131" s="93">
        <f t="shared" ref="BF131:BF156" si="15">IF(N131="snížená",J131,0)</f>
        <v>0</v>
      </c>
      <c r="BG131" s="93">
        <f t="shared" ref="BG131:BG156" si="16">IF(N131="zákl. přenesená",J131,0)</f>
        <v>0</v>
      </c>
      <c r="BH131" s="93">
        <f t="shared" ref="BH131:BH156" si="17">IF(N131="sníž. přenesená",J131,0)</f>
        <v>0</v>
      </c>
      <c r="BI131" s="93">
        <f t="shared" ref="BI131:BI156" si="18">IF(N131="nulová",J131,0)</f>
        <v>0</v>
      </c>
      <c r="BJ131" s="3" t="s">
        <v>85</v>
      </c>
      <c r="BK131" s="93">
        <f t="shared" ref="BK131:BK156" si="19">ROUND(I131*H131,2)</f>
        <v>0</v>
      </c>
      <c r="BL131" s="3" t="s">
        <v>144</v>
      </c>
      <c r="BM131" s="92" t="s">
        <v>172</v>
      </c>
    </row>
    <row r="132" spans="1:65" s="11" customFormat="1" ht="21.75" customHeight="1">
      <c r="A132" s="169"/>
      <c r="B132" s="9"/>
      <c r="C132" s="81" t="s">
        <v>168</v>
      </c>
      <c r="D132" s="81" t="s">
        <v>129</v>
      </c>
      <c r="E132" s="82" t="s">
        <v>1105</v>
      </c>
      <c r="F132" s="83" t="s">
        <v>1106</v>
      </c>
      <c r="G132" s="84" t="s">
        <v>407</v>
      </c>
      <c r="H132" s="85">
        <v>330</v>
      </c>
      <c r="I132" s="1">
        <v>0</v>
      </c>
      <c r="J132" s="86">
        <f t="shared" si="10"/>
        <v>0</v>
      </c>
      <c r="K132" s="87"/>
      <c r="L132" s="9"/>
      <c r="M132" s="88" t="s">
        <v>1</v>
      </c>
      <c r="N132" s="89" t="s">
        <v>42</v>
      </c>
      <c r="O132" s="90">
        <v>0</v>
      </c>
      <c r="P132" s="90">
        <f t="shared" si="11"/>
        <v>0</v>
      </c>
      <c r="Q132" s="90">
        <v>0</v>
      </c>
      <c r="R132" s="90">
        <f t="shared" si="12"/>
        <v>0</v>
      </c>
      <c r="S132" s="90">
        <v>0</v>
      </c>
      <c r="T132" s="91">
        <f t="shared" si="13"/>
        <v>0</v>
      </c>
      <c r="U132" s="169"/>
      <c r="V132" s="169"/>
      <c r="W132" s="169"/>
      <c r="X132" s="169"/>
      <c r="Y132" s="169"/>
      <c r="Z132" s="169"/>
      <c r="AA132" s="169"/>
      <c r="AB132" s="169"/>
      <c r="AC132" s="169"/>
      <c r="AD132" s="169"/>
      <c r="AE132" s="169"/>
      <c r="AR132" s="92" t="s">
        <v>144</v>
      </c>
      <c r="AT132" s="92" t="s">
        <v>129</v>
      </c>
      <c r="AU132" s="92" t="s">
        <v>85</v>
      </c>
      <c r="AY132" s="3" t="s">
        <v>126</v>
      </c>
      <c r="BE132" s="93">
        <f t="shared" si="14"/>
        <v>0</v>
      </c>
      <c r="BF132" s="93">
        <f t="shared" si="15"/>
        <v>0</v>
      </c>
      <c r="BG132" s="93">
        <f t="shared" si="16"/>
        <v>0</v>
      </c>
      <c r="BH132" s="93">
        <f t="shared" si="17"/>
        <v>0</v>
      </c>
      <c r="BI132" s="93">
        <f t="shared" si="18"/>
        <v>0</v>
      </c>
      <c r="BJ132" s="3" t="s">
        <v>85</v>
      </c>
      <c r="BK132" s="93">
        <f t="shared" si="19"/>
        <v>0</v>
      </c>
      <c r="BL132" s="3" t="s">
        <v>144</v>
      </c>
      <c r="BM132" s="92" t="s">
        <v>8</v>
      </c>
    </row>
    <row r="133" spans="1:65" s="11" customFormat="1" ht="21.75" customHeight="1">
      <c r="A133" s="169"/>
      <c r="B133" s="9"/>
      <c r="C133" s="81" t="s">
        <v>172</v>
      </c>
      <c r="D133" s="81" t="s">
        <v>129</v>
      </c>
      <c r="E133" s="82" t="s">
        <v>1107</v>
      </c>
      <c r="F133" s="83" t="s">
        <v>1108</v>
      </c>
      <c r="G133" s="84" t="s">
        <v>407</v>
      </c>
      <c r="H133" s="85">
        <v>50</v>
      </c>
      <c r="I133" s="1">
        <v>0</v>
      </c>
      <c r="J133" s="86">
        <f t="shared" si="10"/>
        <v>0</v>
      </c>
      <c r="K133" s="87"/>
      <c r="L133" s="9"/>
      <c r="M133" s="88" t="s">
        <v>1</v>
      </c>
      <c r="N133" s="89" t="s">
        <v>42</v>
      </c>
      <c r="O133" s="90">
        <v>0</v>
      </c>
      <c r="P133" s="90">
        <f t="shared" si="11"/>
        <v>0</v>
      </c>
      <c r="Q133" s="90">
        <v>0</v>
      </c>
      <c r="R133" s="90">
        <f t="shared" si="12"/>
        <v>0</v>
      </c>
      <c r="S133" s="90">
        <v>0</v>
      </c>
      <c r="T133" s="91">
        <f t="shared" si="13"/>
        <v>0</v>
      </c>
      <c r="U133" s="169"/>
      <c r="V133" s="169"/>
      <c r="W133" s="169"/>
      <c r="X133" s="169"/>
      <c r="Y133" s="169"/>
      <c r="Z133" s="169"/>
      <c r="AA133" s="169"/>
      <c r="AB133" s="169"/>
      <c r="AC133" s="169"/>
      <c r="AD133" s="169"/>
      <c r="AE133" s="169"/>
      <c r="AR133" s="92" t="s">
        <v>144</v>
      </c>
      <c r="AT133" s="92" t="s">
        <v>129</v>
      </c>
      <c r="AU133" s="92" t="s">
        <v>85</v>
      </c>
      <c r="AY133" s="3" t="s">
        <v>126</v>
      </c>
      <c r="BE133" s="93">
        <f t="shared" si="14"/>
        <v>0</v>
      </c>
      <c r="BF133" s="93">
        <f t="shared" si="15"/>
        <v>0</v>
      </c>
      <c r="BG133" s="93">
        <f t="shared" si="16"/>
        <v>0</v>
      </c>
      <c r="BH133" s="93">
        <f t="shared" si="17"/>
        <v>0</v>
      </c>
      <c r="BI133" s="93">
        <f t="shared" si="18"/>
        <v>0</v>
      </c>
      <c r="BJ133" s="3" t="s">
        <v>85</v>
      </c>
      <c r="BK133" s="93">
        <f t="shared" si="19"/>
        <v>0</v>
      </c>
      <c r="BL133" s="3" t="s">
        <v>144</v>
      </c>
      <c r="BM133" s="92" t="s">
        <v>261</v>
      </c>
    </row>
    <row r="134" spans="1:65" s="11" customFormat="1" ht="16.5" customHeight="1">
      <c r="A134" s="169"/>
      <c r="B134" s="9"/>
      <c r="C134" s="81" t="s">
        <v>245</v>
      </c>
      <c r="D134" s="81" t="s">
        <v>129</v>
      </c>
      <c r="E134" s="82" t="s">
        <v>1109</v>
      </c>
      <c r="F134" s="83" t="s">
        <v>1110</v>
      </c>
      <c r="G134" s="84" t="s">
        <v>579</v>
      </c>
      <c r="H134" s="85">
        <v>72</v>
      </c>
      <c r="I134" s="1">
        <v>0</v>
      </c>
      <c r="J134" s="86">
        <f t="shared" si="10"/>
        <v>0</v>
      </c>
      <c r="K134" s="87"/>
      <c r="L134" s="9"/>
      <c r="M134" s="88" t="s">
        <v>1</v>
      </c>
      <c r="N134" s="89" t="s">
        <v>42</v>
      </c>
      <c r="O134" s="90">
        <v>0</v>
      </c>
      <c r="P134" s="90">
        <f t="shared" si="11"/>
        <v>0</v>
      </c>
      <c r="Q134" s="90">
        <v>0</v>
      </c>
      <c r="R134" s="90">
        <f t="shared" si="12"/>
        <v>0</v>
      </c>
      <c r="S134" s="90">
        <v>0</v>
      </c>
      <c r="T134" s="91">
        <f t="shared" si="13"/>
        <v>0</v>
      </c>
      <c r="U134" s="169"/>
      <c r="V134" s="169"/>
      <c r="W134" s="169"/>
      <c r="X134" s="169"/>
      <c r="Y134" s="169"/>
      <c r="Z134" s="169"/>
      <c r="AA134" s="169"/>
      <c r="AB134" s="169"/>
      <c r="AC134" s="169"/>
      <c r="AD134" s="169"/>
      <c r="AE134" s="169"/>
      <c r="AR134" s="92" t="s">
        <v>144</v>
      </c>
      <c r="AT134" s="92" t="s">
        <v>129</v>
      </c>
      <c r="AU134" s="92" t="s">
        <v>85</v>
      </c>
      <c r="AY134" s="3" t="s">
        <v>126</v>
      </c>
      <c r="BE134" s="93">
        <f t="shared" si="14"/>
        <v>0</v>
      </c>
      <c r="BF134" s="93">
        <f t="shared" si="15"/>
        <v>0</v>
      </c>
      <c r="BG134" s="93">
        <f t="shared" si="16"/>
        <v>0</v>
      </c>
      <c r="BH134" s="93">
        <f t="shared" si="17"/>
        <v>0</v>
      </c>
      <c r="BI134" s="93">
        <f t="shared" si="18"/>
        <v>0</v>
      </c>
      <c r="BJ134" s="3" t="s">
        <v>85</v>
      </c>
      <c r="BK134" s="93">
        <f t="shared" si="19"/>
        <v>0</v>
      </c>
      <c r="BL134" s="3" t="s">
        <v>144</v>
      </c>
      <c r="BM134" s="92" t="s">
        <v>272</v>
      </c>
    </row>
    <row r="135" spans="1:65" s="11" customFormat="1" ht="24.2" customHeight="1">
      <c r="A135" s="169"/>
      <c r="B135" s="9"/>
      <c r="C135" s="81" t="s">
        <v>8</v>
      </c>
      <c r="D135" s="81" t="s">
        <v>129</v>
      </c>
      <c r="E135" s="82" t="s">
        <v>1111</v>
      </c>
      <c r="F135" s="83" t="s">
        <v>1112</v>
      </c>
      <c r="G135" s="84" t="s">
        <v>579</v>
      </c>
      <c r="H135" s="85">
        <v>40</v>
      </c>
      <c r="I135" s="1">
        <v>0</v>
      </c>
      <c r="J135" s="86">
        <f t="shared" si="10"/>
        <v>0</v>
      </c>
      <c r="K135" s="87"/>
      <c r="L135" s="9"/>
      <c r="M135" s="88" t="s">
        <v>1</v>
      </c>
      <c r="N135" s="89" t="s">
        <v>42</v>
      </c>
      <c r="O135" s="90">
        <v>0</v>
      </c>
      <c r="P135" s="90">
        <f t="shared" si="11"/>
        <v>0</v>
      </c>
      <c r="Q135" s="90">
        <v>0</v>
      </c>
      <c r="R135" s="90">
        <f t="shared" si="12"/>
        <v>0</v>
      </c>
      <c r="S135" s="90">
        <v>0</v>
      </c>
      <c r="T135" s="91">
        <f t="shared" si="13"/>
        <v>0</v>
      </c>
      <c r="U135" s="169"/>
      <c r="V135" s="169"/>
      <c r="W135" s="169"/>
      <c r="X135" s="169"/>
      <c r="Y135" s="169"/>
      <c r="Z135" s="169"/>
      <c r="AA135" s="169"/>
      <c r="AB135" s="169"/>
      <c r="AC135" s="169"/>
      <c r="AD135" s="169"/>
      <c r="AE135" s="169"/>
      <c r="AR135" s="92" t="s">
        <v>144</v>
      </c>
      <c r="AT135" s="92" t="s">
        <v>129</v>
      </c>
      <c r="AU135" s="92" t="s">
        <v>85</v>
      </c>
      <c r="AY135" s="3" t="s">
        <v>126</v>
      </c>
      <c r="BE135" s="93">
        <f t="shared" si="14"/>
        <v>0</v>
      </c>
      <c r="BF135" s="93">
        <f t="shared" si="15"/>
        <v>0</v>
      </c>
      <c r="BG135" s="93">
        <f t="shared" si="16"/>
        <v>0</v>
      </c>
      <c r="BH135" s="93">
        <f t="shared" si="17"/>
        <v>0</v>
      </c>
      <c r="BI135" s="93">
        <f t="shared" si="18"/>
        <v>0</v>
      </c>
      <c r="BJ135" s="3" t="s">
        <v>85</v>
      </c>
      <c r="BK135" s="93">
        <f t="shared" si="19"/>
        <v>0</v>
      </c>
      <c r="BL135" s="3" t="s">
        <v>144</v>
      </c>
      <c r="BM135" s="92" t="s">
        <v>283</v>
      </c>
    </row>
    <row r="136" spans="1:65" s="11" customFormat="1" ht="24.2" customHeight="1">
      <c r="A136" s="169"/>
      <c r="B136" s="9"/>
      <c r="C136" s="81" t="s">
        <v>255</v>
      </c>
      <c r="D136" s="81" t="s">
        <v>129</v>
      </c>
      <c r="E136" s="82" t="s">
        <v>1113</v>
      </c>
      <c r="F136" s="83" t="s">
        <v>1114</v>
      </c>
      <c r="G136" s="84" t="s">
        <v>579</v>
      </c>
      <c r="H136" s="85">
        <v>10</v>
      </c>
      <c r="I136" s="1">
        <v>0</v>
      </c>
      <c r="J136" s="86">
        <f t="shared" si="10"/>
        <v>0</v>
      </c>
      <c r="K136" s="87"/>
      <c r="L136" s="9"/>
      <c r="M136" s="88" t="s">
        <v>1</v>
      </c>
      <c r="N136" s="89" t="s">
        <v>42</v>
      </c>
      <c r="O136" s="90">
        <v>0</v>
      </c>
      <c r="P136" s="90">
        <f t="shared" si="11"/>
        <v>0</v>
      </c>
      <c r="Q136" s="90">
        <v>0</v>
      </c>
      <c r="R136" s="90">
        <f t="shared" si="12"/>
        <v>0</v>
      </c>
      <c r="S136" s="90">
        <v>0</v>
      </c>
      <c r="T136" s="91">
        <f t="shared" si="13"/>
        <v>0</v>
      </c>
      <c r="U136" s="169"/>
      <c r="V136" s="169"/>
      <c r="W136" s="169"/>
      <c r="X136" s="169"/>
      <c r="Y136" s="169"/>
      <c r="Z136" s="169"/>
      <c r="AA136" s="169"/>
      <c r="AB136" s="169"/>
      <c r="AC136" s="169"/>
      <c r="AD136" s="169"/>
      <c r="AE136" s="169"/>
      <c r="AR136" s="92" t="s">
        <v>144</v>
      </c>
      <c r="AT136" s="92" t="s">
        <v>129</v>
      </c>
      <c r="AU136" s="92" t="s">
        <v>85</v>
      </c>
      <c r="AY136" s="3" t="s">
        <v>126</v>
      </c>
      <c r="BE136" s="93">
        <f t="shared" si="14"/>
        <v>0</v>
      </c>
      <c r="BF136" s="93">
        <f t="shared" si="15"/>
        <v>0</v>
      </c>
      <c r="BG136" s="93">
        <f t="shared" si="16"/>
        <v>0</v>
      </c>
      <c r="BH136" s="93">
        <f t="shared" si="17"/>
        <v>0</v>
      </c>
      <c r="BI136" s="93">
        <f t="shared" si="18"/>
        <v>0</v>
      </c>
      <c r="BJ136" s="3" t="s">
        <v>85</v>
      </c>
      <c r="BK136" s="93">
        <f t="shared" si="19"/>
        <v>0</v>
      </c>
      <c r="BL136" s="3" t="s">
        <v>144</v>
      </c>
      <c r="BM136" s="92" t="s">
        <v>295</v>
      </c>
    </row>
    <row r="137" spans="1:65" s="11" customFormat="1" ht="16.5" customHeight="1">
      <c r="A137" s="169"/>
      <c r="B137" s="9"/>
      <c r="C137" s="81" t="s">
        <v>261</v>
      </c>
      <c r="D137" s="81" t="s">
        <v>129</v>
      </c>
      <c r="E137" s="82" t="s">
        <v>1115</v>
      </c>
      <c r="F137" s="83" t="s">
        <v>1116</v>
      </c>
      <c r="G137" s="84" t="s">
        <v>579</v>
      </c>
      <c r="H137" s="85">
        <v>3</v>
      </c>
      <c r="I137" s="1">
        <v>0</v>
      </c>
      <c r="J137" s="86">
        <f t="shared" si="10"/>
        <v>0</v>
      </c>
      <c r="K137" s="87"/>
      <c r="L137" s="9"/>
      <c r="M137" s="88" t="s">
        <v>1</v>
      </c>
      <c r="N137" s="89" t="s">
        <v>42</v>
      </c>
      <c r="O137" s="90">
        <v>0</v>
      </c>
      <c r="P137" s="90">
        <f t="shared" si="11"/>
        <v>0</v>
      </c>
      <c r="Q137" s="90">
        <v>0</v>
      </c>
      <c r="R137" s="90">
        <f t="shared" si="12"/>
        <v>0</v>
      </c>
      <c r="S137" s="90">
        <v>0</v>
      </c>
      <c r="T137" s="91">
        <f t="shared" si="13"/>
        <v>0</v>
      </c>
      <c r="U137" s="169"/>
      <c r="V137" s="169"/>
      <c r="W137" s="169"/>
      <c r="X137" s="169"/>
      <c r="Y137" s="169"/>
      <c r="Z137" s="169"/>
      <c r="AA137" s="169"/>
      <c r="AB137" s="169"/>
      <c r="AC137" s="169"/>
      <c r="AD137" s="169"/>
      <c r="AE137" s="169"/>
      <c r="AR137" s="92" t="s">
        <v>144</v>
      </c>
      <c r="AT137" s="92" t="s">
        <v>129</v>
      </c>
      <c r="AU137" s="92" t="s">
        <v>85</v>
      </c>
      <c r="AY137" s="3" t="s">
        <v>126</v>
      </c>
      <c r="BE137" s="93">
        <f t="shared" si="14"/>
        <v>0</v>
      </c>
      <c r="BF137" s="93">
        <f t="shared" si="15"/>
        <v>0</v>
      </c>
      <c r="BG137" s="93">
        <f t="shared" si="16"/>
        <v>0</v>
      </c>
      <c r="BH137" s="93">
        <f t="shared" si="17"/>
        <v>0</v>
      </c>
      <c r="BI137" s="93">
        <f t="shared" si="18"/>
        <v>0</v>
      </c>
      <c r="BJ137" s="3" t="s">
        <v>85</v>
      </c>
      <c r="BK137" s="93">
        <f t="shared" si="19"/>
        <v>0</v>
      </c>
      <c r="BL137" s="3" t="s">
        <v>144</v>
      </c>
      <c r="BM137" s="92" t="s">
        <v>304</v>
      </c>
    </row>
    <row r="138" spans="1:65" s="11" customFormat="1" ht="16.5" customHeight="1">
      <c r="A138" s="169"/>
      <c r="B138" s="9"/>
      <c r="C138" s="81" t="s">
        <v>266</v>
      </c>
      <c r="D138" s="81" t="s">
        <v>129</v>
      </c>
      <c r="E138" s="82" t="s">
        <v>1117</v>
      </c>
      <c r="F138" s="83" t="s">
        <v>1118</v>
      </c>
      <c r="G138" s="84" t="s">
        <v>579</v>
      </c>
      <c r="H138" s="85">
        <v>2</v>
      </c>
      <c r="I138" s="1">
        <v>0</v>
      </c>
      <c r="J138" s="86">
        <f t="shared" si="10"/>
        <v>0</v>
      </c>
      <c r="K138" s="87"/>
      <c r="L138" s="9"/>
      <c r="M138" s="88" t="s">
        <v>1</v>
      </c>
      <c r="N138" s="89" t="s">
        <v>42</v>
      </c>
      <c r="O138" s="90">
        <v>0</v>
      </c>
      <c r="P138" s="90">
        <f t="shared" si="11"/>
        <v>0</v>
      </c>
      <c r="Q138" s="90">
        <v>0</v>
      </c>
      <c r="R138" s="90">
        <f t="shared" si="12"/>
        <v>0</v>
      </c>
      <c r="S138" s="90">
        <v>0</v>
      </c>
      <c r="T138" s="91">
        <f t="shared" si="13"/>
        <v>0</v>
      </c>
      <c r="U138" s="169"/>
      <c r="V138" s="169"/>
      <c r="W138" s="169"/>
      <c r="X138" s="169"/>
      <c r="Y138" s="169"/>
      <c r="Z138" s="169"/>
      <c r="AA138" s="169"/>
      <c r="AB138" s="169"/>
      <c r="AC138" s="169"/>
      <c r="AD138" s="169"/>
      <c r="AE138" s="169"/>
      <c r="AR138" s="92" t="s">
        <v>144</v>
      </c>
      <c r="AT138" s="92" t="s">
        <v>129</v>
      </c>
      <c r="AU138" s="92" t="s">
        <v>85</v>
      </c>
      <c r="AY138" s="3" t="s">
        <v>126</v>
      </c>
      <c r="BE138" s="93">
        <f t="shared" si="14"/>
        <v>0</v>
      </c>
      <c r="BF138" s="93">
        <f t="shared" si="15"/>
        <v>0</v>
      </c>
      <c r="BG138" s="93">
        <f t="shared" si="16"/>
        <v>0</v>
      </c>
      <c r="BH138" s="93">
        <f t="shared" si="17"/>
        <v>0</v>
      </c>
      <c r="BI138" s="93">
        <f t="shared" si="18"/>
        <v>0</v>
      </c>
      <c r="BJ138" s="3" t="s">
        <v>85</v>
      </c>
      <c r="BK138" s="93">
        <f t="shared" si="19"/>
        <v>0</v>
      </c>
      <c r="BL138" s="3" t="s">
        <v>144</v>
      </c>
      <c r="BM138" s="92" t="s">
        <v>312</v>
      </c>
    </row>
    <row r="139" spans="1:65" s="11" customFormat="1" ht="21.75" customHeight="1">
      <c r="A139" s="169"/>
      <c r="B139" s="9"/>
      <c r="C139" s="81" t="s">
        <v>272</v>
      </c>
      <c r="D139" s="81" t="s">
        <v>129</v>
      </c>
      <c r="E139" s="82" t="s">
        <v>1119</v>
      </c>
      <c r="F139" s="83" t="s">
        <v>1120</v>
      </c>
      <c r="G139" s="84" t="s">
        <v>579</v>
      </c>
      <c r="H139" s="85">
        <v>4</v>
      </c>
      <c r="I139" s="1">
        <v>0</v>
      </c>
      <c r="J139" s="86">
        <f t="shared" si="10"/>
        <v>0</v>
      </c>
      <c r="K139" s="87"/>
      <c r="L139" s="9"/>
      <c r="M139" s="88" t="s">
        <v>1</v>
      </c>
      <c r="N139" s="89" t="s">
        <v>42</v>
      </c>
      <c r="O139" s="90">
        <v>0</v>
      </c>
      <c r="P139" s="90">
        <f t="shared" si="11"/>
        <v>0</v>
      </c>
      <c r="Q139" s="90">
        <v>0</v>
      </c>
      <c r="R139" s="90">
        <f t="shared" si="12"/>
        <v>0</v>
      </c>
      <c r="S139" s="90">
        <v>0</v>
      </c>
      <c r="T139" s="91">
        <f t="shared" si="13"/>
        <v>0</v>
      </c>
      <c r="U139" s="169"/>
      <c r="V139" s="169"/>
      <c r="W139" s="169"/>
      <c r="X139" s="169"/>
      <c r="Y139" s="169"/>
      <c r="Z139" s="169"/>
      <c r="AA139" s="169"/>
      <c r="AB139" s="169"/>
      <c r="AC139" s="169"/>
      <c r="AD139" s="169"/>
      <c r="AE139" s="169"/>
      <c r="AR139" s="92" t="s">
        <v>144</v>
      </c>
      <c r="AT139" s="92" t="s">
        <v>129</v>
      </c>
      <c r="AU139" s="92" t="s">
        <v>85</v>
      </c>
      <c r="AY139" s="3" t="s">
        <v>126</v>
      </c>
      <c r="BE139" s="93">
        <f t="shared" si="14"/>
        <v>0</v>
      </c>
      <c r="BF139" s="93">
        <f t="shared" si="15"/>
        <v>0</v>
      </c>
      <c r="BG139" s="93">
        <f t="shared" si="16"/>
        <v>0</v>
      </c>
      <c r="BH139" s="93">
        <f t="shared" si="17"/>
        <v>0</v>
      </c>
      <c r="BI139" s="93">
        <f t="shared" si="18"/>
        <v>0</v>
      </c>
      <c r="BJ139" s="3" t="s">
        <v>85</v>
      </c>
      <c r="BK139" s="93">
        <f t="shared" si="19"/>
        <v>0</v>
      </c>
      <c r="BL139" s="3" t="s">
        <v>144</v>
      </c>
      <c r="BM139" s="92" t="s">
        <v>321</v>
      </c>
    </row>
    <row r="140" spans="1:65" s="11" customFormat="1" ht="21.75" customHeight="1">
      <c r="A140" s="169"/>
      <c r="B140" s="9"/>
      <c r="C140" s="81" t="s">
        <v>278</v>
      </c>
      <c r="D140" s="81" t="s">
        <v>129</v>
      </c>
      <c r="E140" s="82" t="s">
        <v>1121</v>
      </c>
      <c r="F140" s="83" t="s">
        <v>1122</v>
      </c>
      <c r="G140" s="84" t="s">
        <v>579</v>
      </c>
      <c r="H140" s="85">
        <v>1</v>
      </c>
      <c r="I140" s="1">
        <v>0</v>
      </c>
      <c r="J140" s="86">
        <f t="shared" si="10"/>
        <v>0</v>
      </c>
      <c r="K140" s="87"/>
      <c r="L140" s="9"/>
      <c r="M140" s="88" t="s">
        <v>1</v>
      </c>
      <c r="N140" s="89" t="s">
        <v>42</v>
      </c>
      <c r="O140" s="90">
        <v>0</v>
      </c>
      <c r="P140" s="90">
        <f t="shared" si="11"/>
        <v>0</v>
      </c>
      <c r="Q140" s="90">
        <v>0</v>
      </c>
      <c r="R140" s="90">
        <f t="shared" si="12"/>
        <v>0</v>
      </c>
      <c r="S140" s="90">
        <v>0</v>
      </c>
      <c r="T140" s="91">
        <f t="shared" si="13"/>
        <v>0</v>
      </c>
      <c r="U140" s="169"/>
      <c r="V140" s="169"/>
      <c r="W140" s="169"/>
      <c r="X140" s="169"/>
      <c r="Y140" s="169"/>
      <c r="Z140" s="169"/>
      <c r="AA140" s="169"/>
      <c r="AB140" s="169"/>
      <c r="AC140" s="169"/>
      <c r="AD140" s="169"/>
      <c r="AE140" s="169"/>
      <c r="AR140" s="92" t="s">
        <v>144</v>
      </c>
      <c r="AT140" s="92" t="s">
        <v>129</v>
      </c>
      <c r="AU140" s="92" t="s">
        <v>85</v>
      </c>
      <c r="AY140" s="3" t="s">
        <v>126</v>
      </c>
      <c r="BE140" s="93">
        <f t="shared" si="14"/>
        <v>0</v>
      </c>
      <c r="BF140" s="93">
        <f t="shared" si="15"/>
        <v>0</v>
      </c>
      <c r="BG140" s="93">
        <f t="shared" si="16"/>
        <v>0</v>
      </c>
      <c r="BH140" s="93">
        <f t="shared" si="17"/>
        <v>0</v>
      </c>
      <c r="BI140" s="93">
        <f t="shared" si="18"/>
        <v>0</v>
      </c>
      <c r="BJ140" s="3" t="s">
        <v>85</v>
      </c>
      <c r="BK140" s="93">
        <f t="shared" si="19"/>
        <v>0</v>
      </c>
      <c r="BL140" s="3" t="s">
        <v>144</v>
      </c>
      <c r="BM140" s="92" t="s">
        <v>330</v>
      </c>
    </row>
    <row r="141" spans="1:65" s="11" customFormat="1" ht="21.75" customHeight="1">
      <c r="A141" s="169"/>
      <c r="B141" s="9"/>
      <c r="C141" s="81" t="s">
        <v>283</v>
      </c>
      <c r="D141" s="81" t="s">
        <v>129</v>
      </c>
      <c r="E141" s="82" t="s">
        <v>1123</v>
      </c>
      <c r="F141" s="83" t="s">
        <v>1124</v>
      </c>
      <c r="G141" s="84" t="s">
        <v>579</v>
      </c>
      <c r="H141" s="85">
        <v>16</v>
      </c>
      <c r="I141" s="1">
        <v>0</v>
      </c>
      <c r="J141" s="86">
        <f t="shared" si="10"/>
        <v>0</v>
      </c>
      <c r="K141" s="87"/>
      <c r="L141" s="9"/>
      <c r="M141" s="88" t="s">
        <v>1</v>
      </c>
      <c r="N141" s="89" t="s">
        <v>42</v>
      </c>
      <c r="O141" s="90">
        <v>0</v>
      </c>
      <c r="P141" s="90">
        <f t="shared" si="11"/>
        <v>0</v>
      </c>
      <c r="Q141" s="90">
        <v>0</v>
      </c>
      <c r="R141" s="90">
        <f t="shared" si="12"/>
        <v>0</v>
      </c>
      <c r="S141" s="90">
        <v>0</v>
      </c>
      <c r="T141" s="91">
        <f t="shared" si="13"/>
        <v>0</v>
      </c>
      <c r="U141" s="169"/>
      <c r="V141" s="169"/>
      <c r="W141" s="169"/>
      <c r="X141" s="169"/>
      <c r="Y141" s="169"/>
      <c r="Z141" s="169"/>
      <c r="AA141" s="169"/>
      <c r="AB141" s="169"/>
      <c r="AC141" s="169"/>
      <c r="AD141" s="169"/>
      <c r="AE141" s="169"/>
      <c r="AR141" s="92" t="s">
        <v>144</v>
      </c>
      <c r="AT141" s="92" t="s">
        <v>129</v>
      </c>
      <c r="AU141" s="92" t="s">
        <v>85</v>
      </c>
      <c r="AY141" s="3" t="s">
        <v>126</v>
      </c>
      <c r="BE141" s="93">
        <f t="shared" si="14"/>
        <v>0</v>
      </c>
      <c r="BF141" s="93">
        <f t="shared" si="15"/>
        <v>0</v>
      </c>
      <c r="BG141" s="93">
        <f t="shared" si="16"/>
        <v>0</v>
      </c>
      <c r="BH141" s="93">
        <f t="shared" si="17"/>
        <v>0</v>
      </c>
      <c r="BI141" s="93">
        <f t="shared" si="18"/>
        <v>0</v>
      </c>
      <c r="BJ141" s="3" t="s">
        <v>85</v>
      </c>
      <c r="BK141" s="93">
        <f t="shared" si="19"/>
        <v>0</v>
      </c>
      <c r="BL141" s="3" t="s">
        <v>144</v>
      </c>
      <c r="BM141" s="92" t="s">
        <v>339</v>
      </c>
    </row>
    <row r="142" spans="1:65" s="11" customFormat="1" ht="16.5" customHeight="1">
      <c r="A142" s="169"/>
      <c r="B142" s="9"/>
      <c r="C142" s="81" t="s">
        <v>289</v>
      </c>
      <c r="D142" s="81" t="s">
        <v>129</v>
      </c>
      <c r="E142" s="82" t="s">
        <v>1125</v>
      </c>
      <c r="F142" s="83" t="s">
        <v>1126</v>
      </c>
      <c r="G142" s="84" t="s">
        <v>579</v>
      </c>
      <c r="H142" s="85">
        <v>1</v>
      </c>
      <c r="I142" s="1">
        <v>0</v>
      </c>
      <c r="J142" s="86">
        <f t="shared" si="10"/>
        <v>0</v>
      </c>
      <c r="K142" s="87"/>
      <c r="L142" s="9"/>
      <c r="M142" s="88" t="s">
        <v>1</v>
      </c>
      <c r="N142" s="89" t="s">
        <v>42</v>
      </c>
      <c r="O142" s="90">
        <v>0</v>
      </c>
      <c r="P142" s="90">
        <f t="shared" si="11"/>
        <v>0</v>
      </c>
      <c r="Q142" s="90">
        <v>0</v>
      </c>
      <c r="R142" s="90">
        <f t="shared" si="12"/>
        <v>0</v>
      </c>
      <c r="S142" s="90">
        <v>0</v>
      </c>
      <c r="T142" s="91">
        <f t="shared" si="13"/>
        <v>0</v>
      </c>
      <c r="U142" s="169"/>
      <c r="V142" s="169"/>
      <c r="W142" s="169"/>
      <c r="X142" s="169"/>
      <c r="Y142" s="169"/>
      <c r="Z142" s="169"/>
      <c r="AA142" s="169"/>
      <c r="AB142" s="169"/>
      <c r="AC142" s="169"/>
      <c r="AD142" s="169"/>
      <c r="AE142" s="169"/>
      <c r="AR142" s="92" t="s">
        <v>144</v>
      </c>
      <c r="AT142" s="92" t="s">
        <v>129</v>
      </c>
      <c r="AU142" s="92" t="s">
        <v>85</v>
      </c>
      <c r="AY142" s="3" t="s">
        <v>126</v>
      </c>
      <c r="BE142" s="93">
        <f t="shared" si="14"/>
        <v>0</v>
      </c>
      <c r="BF142" s="93">
        <f t="shared" si="15"/>
        <v>0</v>
      </c>
      <c r="BG142" s="93">
        <f t="shared" si="16"/>
        <v>0</v>
      </c>
      <c r="BH142" s="93">
        <f t="shared" si="17"/>
        <v>0</v>
      </c>
      <c r="BI142" s="93">
        <f t="shared" si="18"/>
        <v>0</v>
      </c>
      <c r="BJ142" s="3" t="s">
        <v>85</v>
      </c>
      <c r="BK142" s="93">
        <f t="shared" si="19"/>
        <v>0</v>
      </c>
      <c r="BL142" s="3" t="s">
        <v>144</v>
      </c>
      <c r="BM142" s="92" t="s">
        <v>351</v>
      </c>
    </row>
    <row r="143" spans="1:65" s="11" customFormat="1" ht="16.5" customHeight="1">
      <c r="A143" s="169"/>
      <c r="B143" s="9"/>
      <c r="C143" s="81" t="s">
        <v>295</v>
      </c>
      <c r="D143" s="81" t="s">
        <v>129</v>
      </c>
      <c r="E143" s="82" t="s">
        <v>1127</v>
      </c>
      <c r="F143" s="83" t="s">
        <v>1128</v>
      </c>
      <c r="G143" s="84" t="s">
        <v>579</v>
      </c>
      <c r="H143" s="85">
        <v>37</v>
      </c>
      <c r="I143" s="1">
        <v>0</v>
      </c>
      <c r="J143" s="86">
        <f t="shared" si="10"/>
        <v>0</v>
      </c>
      <c r="K143" s="87"/>
      <c r="L143" s="9"/>
      <c r="M143" s="88" t="s">
        <v>1</v>
      </c>
      <c r="N143" s="89" t="s">
        <v>42</v>
      </c>
      <c r="O143" s="90">
        <v>0</v>
      </c>
      <c r="P143" s="90">
        <f t="shared" si="11"/>
        <v>0</v>
      </c>
      <c r="Q143" s="90">
        <v>0</v>
      </c>
      <c r="R143" s="90">
        <f t="shared" si="12"/>
        <v>0</v>
      </c>
      <c r="S143" s="90">
        <v>0</v>
      </c>
      <c r="T143" s="91">
        <f t="shared" si="13"/>
        <v>0</v>
      </c>
      <c r="U143" s="169"/>
      <c r="V143" s="169"/>
      <c r="W143" s="169"/>
      <c r="X143" s="169"/>
      <c r="Y143" s="169"/>
      <c r="Z143" s="169"/>
      <c r="AA143" s="169"/>
      <c r="AB143" s="169"/>
      <c r="AC143" s="169"/>
      <c r="AD143" s="169"/>
      <c r="AE143" s="169"/>
      <c r="AR143" s="92" t="s">
        <v>144</v>
      </c>
      <c r="AT143" s="92" t="s">
        <v>129</v>
      </c>
      <c r="AU143" s="92" t="s">
        <v>85</v>
      </c>
      <c r="AY143" s="3" t="s">
        <v>126</v>
      </c>
      <c r="BE143" s="93">
        <f t="shared" si="14"/>
        <v>0</v>
      </c>
      <c r="BF143" s="93">
        <f t="shared" si="15"/>
        <v>0</v>
      </c>
      <c r="BG143" s="93">
        <f t="shared" si="16"/>
        <v>0</v>
      </c>
      <c r="BH143" s="93">
        <f t="shared" si="17"/>
        <v>0</v>
      </c>
      <c r="BI143" s="93">
        <f t="shared" si="18"/>
        <v>0</v>
      </c>
      <c r="BJ143" s="3" t="s">
        <v>85</v>
      </c>
      <c r="BK143" s="93">
        <f t="shared" si="19"/>
        <v>0</v>
      </c>
      <c r="BL143" s="3" t="s">
        <v>144</v>
      </c>
      <c r="BM143" s="92" t="s">
        <v>363</v>
      </c>
    </row>
    <row r="144" spans="1:65" s="11" customFormat="1" ht="16.5" customHeight="1">
      <c r="A144" s="169"/>
      <c r="B144" s="9"/>
      <c r="C144" s="81" t="s">
        <v>7</v>
      </c>
      <c r="D144" s="81" t="s">
        <v>129</v>
      </c>
      <c r="E144" s="82" t="s">
        <v>1129</v>
      </c>
      <c r="F144" s="83" t="s">
        <v>1130</v>
      </c>
      <c r="G144" s="84" t="s">
        <v>579</v>
      </c>
      <c r="H144" s="85">
        <v>29</v>
      </c>
      <c r="I144" s="1">
        <v>0</v>
      </c>
      <c r="J144" s="86">
        <f t="shared" si="10"/>
        <v>0</v>
      </c>
      <c r="K144" s="87"/>
      <c r="L144" s="9"/>
      <c r="M144" s="88" t="s">
        <v>1</v>
      </c>
      <c r="N144" s="89" t="s">
        <v>42</v>
      </c>
      <c r="O144" s="90">
        <v>0</v>
      </c>
      <c r="P144" s="90">
        <f t="shared" si="11"/>
        <v>0</v>
      </c>
      <c r="Q144" s="90">
        <v>0</v>
      </c>
      <c r="R144" s="90">
        <f t="shared" si="12"/>
        <v>0</v>
      </c>
      <c r="S144" s="90">
        <v>0</v>
      </c>
      <c r="T144" s="91">
        <f t="shared" si="13"/>
        <v>0</v>
      </c>
      <c r="U144" s="169"/>
      <c r="V144" s="169"/>
      <c r="W144" s="169"/>
      <c r="X144" s="169"/>
      <c r="Y144" s="169"/>
      <c r="Z144" s="169"/>
      <c r="AA144" s="169"/>
      <c r="AB144" s="169"/>
      <c r="AC144" s="169"/>
      <c r="AD144" s="169"/>
      <c r="AE144" s="169"/>
      <c r="AR144" s="92" t="s">
        <v>144</v>
      </c>
      <c r="AT144" s="92" t="s">
        <v>129</v>
      </c>
      <c r="AU144" s="92" t="s">
        <v>85</v>
      </c>
      <c r="AY144" s="3" t="s">
        <v>126</v>
      </c>
      <c r="BE144" s="93">
        <f t="shared" si="14"/>
        <v>0</v>
      </c>
      <c r="BF144" s="93">
        <f t="shared" si="15"/>
        <v>0</v>
      </c>
      <c r="BG144" s="93">
        <f t="shared" si="16"/>
        <v>0</v>
      </c>
      <c r="BH144" s="93">
        <f t="shared" si="17"/>
        <v>0</v>
      </c>
      <c r="BI144" s="93">
        <f t="shared" si="18"/>
        <v>0</v>
      </c>
      <c r="BJ144" s="3" t="s">
        <v>85</v>
      </c>
      <c r="BK144" s="93">
        <f t="shared" si="19"/>
        <v>0</v>
      </c>
      <c r="BL144" s="3" t="s">
        <v>144</v>
      </c>
      <c r="BM144" s="92" t="s">
        <v>376</v>
      </c>
    </row>
    <row r="145" spans="1:65" s="11" customFormat="1" ht="16.5" customHeight="1">
      <c r="A145" s="169"/>
      <c r="B145" s="9"/>
      <c r="C145" s="81" t="s">
        <v>304</v>
      </c>
      <c r="D145" s="81" t="s">
        <v>129</v>
      </c>
      <c r="E145" s="82" t="s">
        <v>1131</v>
      </c>
      <c r="F145" s="83" t="s">
        <v>1132</v>
      </c>
      <c r="G145" s="84" t="s">
        <v>407</v>
      </c>
      <c r="H145" s="85">
        <v>300</v>
      </c>
      <c r="I145" s="1">
        <v>0</v>
      </c>
      <c r="J145" s="86">
        <f t="shared" si="10"/>
        <v>0</v>
      </c>
      <c r="K145" s="87"/>
      <c r="L145" s="9"/>
      <c r="M145" s="88" t="s">
        <v>1</v>
      </c>
      <c r="N145" s="89" t="s">
        <v>42</v>
      </c>
      <c r="O145" s="90">
        <v>0</v>
      </c>
      <c r="P145" s="90">
        <f t="shared" si="11"/>
        <v>0</v>
      </c>
      <c r="Q145" s="90">
        <v>0</v>
      </c>
      <c r="R145" s="90">
        <f t="shared" si="12"/>
        <v>0</v>
      </c>
      <c r="S145" s="90">
        <v>0</v>
      </c>
      <c r="T145" s="91">
        <f t="shared" si="13"/>
        <v>0</v>
      </c>
      <c r="U145" s="169"/>
      <c r="V145" s="169"/>
      <c r="W145" s="169"/>
      <c r="X145" s="169"/>
      <c r="Y145" s="169"/>
      <c r="Z145" s="169"/>
      <c r="AA145" s="169"/>
      <c r="AB145" s="169"/>
      <c r="AC145" s="169"/>
      <c r="AD145" s="169"/>
      <c r="AE145" s="169"/>
      <c r="AR145" s="92" t="s">
        <v>144</v>
      </c>
      <c r="AT145" s="92" t="s">
        <v>129</v>
      </c>
      <c r="AU145" s="92" t="s">
        <v>85</v>
      </c>
      <c r="AY145" s="3" t="s">
        <v>126</v>
      </c>
      <c r="BE145" s="93">
        <f t="shared" si="14"/>
        <v>0</v>
      </c>
      <c r="BF145" s="93">
        <f t="shared" si="15"/>
        <v>0</v>
      </c>
      <c r="BG145" s="93">
        <f t="shared" si="16"/>
        <v>0</v>
      </c>
      <c r="BH145" s="93">
        <f t="shared" si="17"/>
        <v>0</v>
      </c>
      <c r="BI145" s="93">
        <f t="shared" si="18"/>
        <v>0</v>
      </c>
      <c r="BJ145" s="3" t="s">
        <v>85</v>
      </c>
      <c r="BK145" s="93">
        <f t="shared" si="19"/>
        <v>0</v>
      </c>
      <c r="BL145" s="3" t="s">
        <v>144</v>
      </c>
      <c r="BM145" s="92" t="s">
        <v>386</v>
      </c>
    </row>
    <row r="146" spans="1:65" s="11" customFormat="1" ht="16.5" customHeight="1">
      <c r="A146" s="169"/>
      <c r="B146" s="9"/>
      <c r="C146" s="81" t="s">
        <v>308</v>
      </c>
      <c r="D146" s="81" t="s">
        <v>129</v>
      </c>
      <c r="E146" s="82" t="s">
        <v>1133</v>
      </c>
      <c r="F146" s="83" t="s">
        <v>1134</v>
      </c>
      <c r="G146" s="84" t="s">
        <v>407</v>
      </c>
      <c r="H146" s="85">
        <v>50</v>
      </c>
      <c r="I146" s="1">
        <v>0</v>
      </c>
      <c r="J146" s="86">
        <f t="shared" si="10"/>
        <v>0</v>
      </c>
      <c r="K146" s="87"/>
      <c r="L146" s="9"/>
      <c r="M146" s="88" t="s">
        <v>1</v>
      </c>
      <c r="N146" s="89" t="s">
        <v>42</v>
      </c>
      <c r="O146" s="90">
        <v>0</v>
      </c>
      <c r="P146" s="90">
        <f t="shared" si="11"/>
        <v>0</v>
      </c>
      <c r="Q146" s="90">
        <v>0</v>
      </c>
      <c r="R146" s="90">
        <f t="shared" si="12"/>
        <v>0</v>
      </c>
      <c r="S146" s="90">
        <v>0</v>
      </c>
      <c r="T146" s="91">
        <f t="shared" si="13"/>
        <v>0</v>
      </c>
      <c r="U146" s="169"/>
      <c r="V146" s="169"/>
      <c r="W146" s="169"/>
      <c r="X146" s="169"/>
      <c r="Y146" s="169"/>
      <c r="Z146" s="169"/>
      <c r="AA146" s="169"/>
      <c r="AB146" s="169"/>
      <c r="AC146" s="169"/>
      <c r="AD146" s="169"/>
      <c r="AE146" s="169"/>
      <c r="AR146" s="92" t="s">
        <v>144</v>
      </c>
      <c r="AT146" s="92" t="s">
        <v>129</v>
      </c>
      <c r="AU146" s="92" t="s">
        <v>85</v>
      </c>
      <c r="AY146" s="3" t="s">
        <v>126</v>
      </c>
      <c r="BE146" s="93">
        <f t="shared" si="14"/>
        <v>0</v>
      </c>
      <c r="BF146" s="93">
        <f t="shared" si="15"/>
        <v>0</v>
      </c>
      <c r="BG146" s="93">
        <f t="shared" si="16"/>
        <v>0</v>
      </c>
      <c r="BH146" s="93">
        <f t="shared" si="17"/>
        <v>0</v>
      </c>
      <c r="BI146" s="93">
        <f t="shared" si="18"/>
        <v>0</v>
      </c>
      <c r="BJ146" s="3" t="s">
        <v>85</v>
      </c>
      <c r="BK146" s="93">
        <f t="shared" si="19"/>
        <v>0</v>
      </c>
      <c r="BL146" s="3" t="s">
        <v>144</v>
      </c>
      <c r="BM146" s="92" t="s">
        <v>394</v>
      </c>
    </row>
    <row r="147" spans="1:65" s="11" customFormat="1" ht="16.5" customHeight="1">
      <c r="A147" s="169"/>
      <c r="B147" s="9"/>
      <c r="C147" s="81" t="s">
        <v>312</v>
      </c>
      <c r="D147" s="81" t="s">
        <v>129</v>
      </c>
      <c r="E147" s="82" t="s">
        <v>1135</v>
      </c>
      <c r="F147" s="83" t="s">
        <v>1136</v>
      </c>
      <c r="G147" s="84" t="s">
        <v>407</v>
      </c>
      <c r="H147" s="85">
        <v>120</v>
      </c>
      <c r="I147" s="1">
        <v>0</v>
      </c>
      <c r="J147" s="86">
        <f t="shared" si="10"/>
        <v>0</v>
      </c>
      <c r="K147" s="87"/>
      <c r="L147" s="9"/>
      <c r="M147" s="88" t="s">
        <v>1</v>
      </c>
      <c r="N147" s="89" t="s">
        <v>42</v>
      </c>
      <c r="O147" s="90">
        <v>0</v>
      </c>
      <c r="P147" s="90">
        <f t="shared" si="11"/>
        <v>0</v>
      </c>
      <c r="Q147" s="90">
        <v>0</v>
      </c>
      <c r="R147" s="90">
        <f t="shared" si="12"/>
        <v>0</v>
      </c>
      <c r="S147" s="90">
        <v>0</v>
      </c>
      <c r="T147" s="91">
        <f t="shared" si="13"/>
        <v>0</v>
      </c>
      <c r="U147" s="169"/>
      <c r="V147" s="169"/>
      <c r="W147" s="169"/>
      <c r="X147" s="169"/>
      <c r="Y147" s="169"/>
      <c r="Z147" s="169"/>
      <c r="AA147" s="169"/>
      <c r="AB147" s="169"/>
      <c r="AC147" s="169"/>
      <c r="AD147" s="169"/>
      <c r="AE147" s="169"/>
      <c r="AR147" s="92" t="s">
        <v>144</v>
      </c>
      <c r="AT147" s="92" t="s">
        <v>129</v>
      </c>
      <c r="AU147" s="92" t="s">
        <v>85</v>
      </c>
      <c r="AY147" s="3" t="s">
        <v>126</v>
      </c>
      <c r="BE147" s="93">
        <f t="shared" si="14"/>
        <v>0</v>
      </c>
      <c r="BF147" s="93">
        <f t="shared" si="15"/>
        <v>0</v>
      </c>
      <c r="BG147" s="93">
        <f t="shared" si="16"/>
        <v>0</v>
      </c>
      <c r="BH147" s="93">
        <f t="shared" si="17"/>
        <v>0</v>
      </c>
      <c r="BI147" s="93">
        <f t="shared" si="18"/>
        <v>0</v>
      </c>
      <c r="BJ147" s="3" t="s">
        <v>85</v>
      </c>
      <c r="BK147" s="93">
        <f t="shared" si="19"/>
        <v>0</v>
      </c>
      <c r="BL147" s="3" t="s">
        <v>144</v>
      </c>
      <c r="BM147" s="92" t="s">
        <v>404</v>
      </c>
    </row>
    <row r="148" spans="1:65" s="11" customFormat="1" ht="16.5" customHeight="1">
      <c r="A148" s="169"/>
      <c r="B148" s="9"/>
      <c r="C148" s="81" t="s">
        <v>316</v>
      </c>
      <c r="D148" s="81" t="s">
        <v>129</v>
      </c>
      <c r="E148" s="82" t="s">
        <v>1137</v>
      </c>
      <c r="F148" s="83" t="s">
        <v>1138</v>
      </c>
      <c r="G148" s="84" t="s">
        <v>407</v>
      </c>
      <c r="H148" s="85">
        <v>280</v>
      </c>
      <c r="I148" s="1">
        <v>0</v>
      </c>
      <c r="J148" s="86">
        <f t="shared" si="10"/>
        <v>0</v>
      </c>
      <c r="K148" s="87"/>
      <c r="L148" s="9"/>
      <c r="M148" s="88" t="s">
        <v>1</v>
      </c>
      <c r="N148" s="89" t="s">
        <v>42</v>
      </c>
      <c r="O148" s="90">
        <v>0</v>
      </c>
      <c r="P148" s="90">
        <f t="shared" si="11"/>
        <v>0</v>
      </c>
      <c r="Q148" s="90">
        <v>0</v>
      </c>
      <c r="R148" s="90">
        <f t="shared" si="12"/>
        <v>0</v>
      </c>
      <c r="S148" s="90">
        <v>0</v>
      </c>
      <c r="T148" s="91">
        <f t="shared" si="13"/>
        <v>0</v>
      </c>
      <c r="U148" s="169"/>
      <c r="V148" s="169"/>
      <c r="W148" s="169"/>
      <c r="X148" s="169"/>
      <c r="Y148" s="169"/>
      <c r="Z148" s="169"/>
      <c r="AA148" s="169"/>
      <c r="AB148" s="169"/>
      <c r="AC148" s="169"/>
      <c r="AD148" s="169"/>
      <c r="AE148" s="169"/>
      <c r="AR148" s="92" t="s">
        <v>144</v>
      </c>
      <c r="AT148" s="92" t="s">
        <v>129</v>
      </c>
      <c r="AU148" s="92" t="s">
        <v>85</v>
      </c>
      <c r="AY148" s="3" t="s">
        <v>126</v>
      </c>
      <c r="BE148" s="93">
        <f t="shared" si="14"/>
        <v>0</v>
      </c>
      <c r="BF148" s="93">
        <f t="shared" si="15"/>
        <v>0</v>
      </c>
      <c r="BG148" s="93">
        <f t="shared" si="16"/>
        <v>0</v>
      </c>
      <c r="BH148" s="93">
        <f t="shared" si="17"/>
        <v>0</v>
      </c>
      <c r="BI148" s="93">
        <f t="shared" si="18"/>
        <v>0</v>
      </c>
      <c r="BJ148" s="3" t="s">
        <v>85</v>
      </c>
      <c r="BK148" s="93">
        <f t="shared" si="19"/>
        <v>0</v>
      </c>
      <c r="BL148" s="3" t="s">
        <v>144</v>
      </c>
      <c r="BM148" s="92" t="s">
        <v>416</v>
      </c>
    </row>
    <row r="149" spans="1:65" s="11" customFormat="1" ht="16.5" customHeight="1">
      <c r="A149" s="169"/>
      <c r="B149" s="9"/>
      <c r="C149" s="81" t="s">
        <v>321</v>
      </c>
      <c r="D149" s="81" t="s">
        <v>129</v>
      </c>
      <c r="E149" s="82" t="s">
        <v>1139</v>
      </c>
      <c r="F149" s="83" t="s">
        <v>1140</v>
      </c>
      <c r="G149" s="84" t="s">
        <v>407</v>
      </c>
      <c r="H149" s="85">
        <v>50</v>
      </c>
      <c r="I149" s="1">
        <v>0</v>
      </c>
      <c r="J149" s="86">
        <f t="shared" si="10"/>
        <v>0</v>
      </c>
      <c r="K149" s="87"/>
      <c r="L149" s="9"/>
      <c r="M149" s="88" t="s">
        <v>1</v>
      </c>
      <c r="N149" s="89" t="s">
        <v>42</v>
      </c>
      <c r="O149" s="90">
        <v>0</v>
      </c>
      <c r="P149" s="90">
        <f t="shared" si="11"/>
        <v>0</v>
      </c>
      <c r="Q149" s="90">
        <v>0</v>
      </c>
      <c r="R149" s="90">
        <f t="shared" si="12"/>
        <v>0</v>
      </c>
      <c r="S149" s="90">
        <v>0</v>
      </c>
      <c r="T149" s="91">
        <f t="shared" si="13"/>
        <v>0</v>
      </c>
      <c r="U149" s="169"/>
      <c r="V149" s="169"/>
      <c r="W149" s="169"/>
      <c r="X149" s="169"/>
      <c r="Y149" s="169"/>
      <c r="Z149" s="169"/>
      <c r="AA149" s="169"/>
      <c r="AB149" s="169"/>
      <c r="AC149" s="169"/>
      <c r="AD149" s="169"/>
      <c r="AE149" s="169"/>
      <c r="AR149" s="92" t="s">
        <v>144</v>
      </c>
      <c r="AT149" s="92" t="s">
        <v>129</v>
      </c>
      <c r="AU149" s="92" t="s">
        <v>85</v>
      </c>
      <c r="AY149" s="3" t="s">
        <v>126</v>
      </c>
      <c r="BE149" s="93">
        <f t="shared" si="14"/>
        <v>0</v>
      </c>
      <c r="BF149" s="93">
        <f t="shared" si="15"/>
        <v>0</v>
      </c>
      <c r="BG149" s="93">
        <f t="shared" si="16"/>
        <v>0</v>
      </c>
      <c r="BH149" s="93">
        <f t="shared" si="17"/>
        <v>0</v>
      </c>
      <c r="BI149" s="93">
        <f t="shared" si="18"/>
        <v>0</v>
      </c>
      <c r="BJ149" s="3" t="s">
        <v>85</v>
      </c>
      <c r="BK149" s="93">
        <f t="shared" si="19"/>
        <v>0</v>
      </c>
      <c r="BL149" s="3" t="s">
        <v>144</v>
      </c>
      <c r="BM149" s="92" t="s">
        <v>424</v>
      </c>
    </row>
    <row r="150" spans="1:65" s="11" customFormat="1" ht="16.5" customHeight="1">
      <c r="A150" s="169"/>
      <c r="B150" s="9"/>
      <c r="C150" s="81" t="s">
        <v>326</v>
      </c>
      <c r="D150" s="81" t="s">
        <v>129</v>
      </c>
      <c r="E150" s="82" t="s">
        <v>1141</v>
      </c>
      <c r="F150" s="83" t="s">
        <v>1142</v>
      </c>
      <c r="G150" s="84" t="s">
        <v>407</v>
      </c>
      <c r="H150" s="85">
        <v>80</v>
      </c>
      <c r="I150" s="1">
        <v>0</v>
      </c>
      <c r="J150" s="86">
        <f t="shared" si="10"/>
        <v>0</v>
      </c>
      <c r="K150" s="87"/>
      <c r="L150" s="9"/>
      <c r="M150" s="88" t="s">
        <v>1</v>
      </c>
      <c r="N150" s="89" t="s">
        <v>42</v>
      </c>
      <c r="O150" s="90">
        <v>0</v>
      </c>
      <c r="P150" s="90">
        <f t="shared" si="11"/>
        <v>0</v>
      </c>
      <c r="Q150" s="90">
        <v>0</v>
      </c>
      <c r="R150" s="90">
        <f t="shared" si="12"/>
        <v>0</v>
      </c>
      <c r="S150" s="90">
        <v>0</v>
      </c>
      <c r="T150" s="91">
        <f t="shared" si="13"/>
        <v>0</v>
      </c>
      <c r="U150" s="169"/>
      <c r="V150" s="169"/>
      <c r="W150" s="169"/>
      <c r="X150" s="169"/>
      <c r="Y150" s="169"/>
      <c r="Z150" s="169"/>
      <c r="AA150" s="169"/>
      <c r="AB150" s="169"/>
      <c r="AC150" s="169"/>
      <c r="AD150" s="169"/>
      <c r="AE150" s="169"/>
      <c r="AR150" s="92" t="s">
        <v>144</v>
      </c>
      <c r="AT150" s="92" t="s">
        <v>129</v>
      </c>
      <c r="AU150" s="92" t="s">
        <v>85</v>
      </c>
      <c r="AY150" s="3" t="s">
        <v>126</v>
      </c>
      <c r="BE150" s="93">
        <f t="shared" si="14"/>
        <v>0</v>
      </c>
      <c r="BF150" s="93">
        <f t="shared" si="15"/>
        <v>0</v>
      </c>
      <c r="BG150" s="93">
        <f t="shared" si="16"/>
        <v>0</v>
      </c>
      <c r="BH150" s="93">
        <f t="shared" si="17"/>
        <v>0</v>
      </c>
      <c r="BI150" s="93">
        <f t="shared" si="18"/>
        <v>0</v>
      </c>
      <c r="BJ150" s="3" t="s">
        <v>85</v>
      </c>
      <c r="BK150" s="93">
        <f t="shared" si="19"/>
        <v>0</v>
      </c>
      <c r="BL150" s="3" t="s">
        <v>144</v>
      </c>
      <c r="BM150" s="92" t="s">
        <v>433</v>
      </c>
    </row>
    <row r="151" spans="1:65" s="11" customFormat="1" ht="16.5" customHeight="1">
      <c r="A151" s="169"/>
      <c r="B151" s="9"/>
      <c r="C151" s="81" t="s">
        <v>330</v>
      </c>
      <c r="D151" s="81" t="s">
        <v>129</v>
      </c>
      <c r="E151" s="82" t="s">
        <v>1143</v>
      </c>
      <c r="F151" s="83" t="s">
        <v>1144</v>
      </c>
      <c r="G151" s="84" t="s">
        <v>407</v>
      </c>
      <c r="H151" s="85">
        <v>30</v>
      </c>
      <c r="I151" s="1">
        <v>0</v>
      </c>
      <c r="J151" s="86">
        <f t="shared" si="10"/>
        <v>0</v>
      </c>
      <c r="K151" s="87"/>
      <c r="L151" s="9"/>
      <c r="M151" s="88" t="s">
        <v>1</v>
      </c>
      <c r="N151" s="89" t="s">
        <v>42</v>
      </c>
      <c r="O151" s="90">
        <v>0</v>
      </c>
      <c r="P151" s="90">
        <f t="shared" si="11"/>
        <v>0</v>
      </c>
      <c r="Q151" s="90">
        <v>0</v>
      </c>
      <c r="R151" s="90">
        <f t="shared" si="12"/>
        <v>0</v>
      </c>
      <c r="S151" s="90">
        <v>0</v>
      </c>
      <c r="T151" s="91">
        <f t="shared" si="13"/>
        <v>0</v>
      </c>
      <c r="U151" s="169"/>
      <c r="V151" s="169"/>
      <c r="W151" s="169"/>
      <c r="X151" s="169"/>
      <c r="Y151" s="169"/>
      <c r="Z151" s="169"/>
      <c r="AA151" s="169"/>
      <c r="AB151" s="169"/>
      <c r="AC151" s="169"/>
      <c r="AD151" s="169"/>
      <c r="AE151" s="169"/>
      <c r="AR151" s="92" t="s">
        <v>144</v>
      </c>
      <c r="AT151" s="92" t="s">
        <v>129</v>
      </c>
      <c r="AU151" s="92" t="s">
        <v>85</v>
      </c>
      <c r="AY151" s="3" t="s">
        <v>126</v>
      </c>
      <c r="BE151" s="93">
        <f t="shared" si="14"/>
        <v>0</v>
      </c>
      <c r="BF151" s="93">
        <f t="shared" si="15"/>
        <v>0</v>
      </c>
      <c r="BG151" s="93">
        <f t="shared" si="16"/>
        <v>0</v>
      </c>
      <c r="BH151" s="93">
        <f t="shared" si="17"/>
        <v>0</v>
      </c>
      <c r="BI151" s="93">
        <f t="shared" si="18"/>
        <v>0</v>
      </c>
      <c r="BJ151" s="3" t="s">
        <v>85</v>
      </c>
      <c r="BK151" s="93">
        <f t="shared" si="19"/>
        <v>0</v>
      </c>
      <c r="BL151" s="3" t="s">
        <v>144</v>
      </c>
      <c r="BM151" s="92" t="s">
        <v>442</v>
      </c>
    </row>
    <row r="152" spans="1:65" s="11" customFormat="1" ht="16.5" customHeight="1">
      <c r="A152" s="169"/>
      <c r="B152" s="9"/>
      <c r="C152" s="81" t="s">
        <v>334</v>
      </c>
      <c r="D152" s="81" t="s">
        <v>129</v>
      </c>
      <c r="E152" s="82" t="s">
        <v>1145</v>
      </c>
      <c r="F152" s="83" t="s">
        <v>1146</v>
      </c>
      <c r="G152" s="84" t="s">
        <v>407</v>
      </c>
      <c r="H152" s="85">
        <v>60</v>
      </c>
      <c r="I152" s="1">
        <v>0</v>
      </c>
      <c r="J152" s="86">
        <f t="shared" si="10"/>
        <v>0</v>
      </c>
      <c r="K152" s="87"/>
      <c r="L152" s="9"/>
      <c r="M152" s="88" t="s">
        <v>1</v>
      </c>
      <c r="N152" s="89" t="s">
        <v>42</v>
      </c>
      <c r="O152" s="90">
        <v>0</v>
      </c>
      <c r="P152" s="90">
        <f t="shared" si="11"/>
        <v>0</v>
      </c>
      <c r="Q152" s="90">
        <v>0</v>
      </c>
      <c r="R152" s="90">
        <f t="shared" si="12"/>
        <v>0</v>
      </c>
      <c r="S152" s="90">
        <v>0</v>
      </c>
      <c r="T152" s="91">
        <f t="shared" si="13"/>
        <v>0</v>
      </c>
      <c r="U152" s="169"/>
      <c r="V152" s="169"/>
      <c r="W152" s="169"/>
      <c r="X152" s="169"/>
      <c r="Y152" s="169"/>
      <c r="Z152" s="169"/>
      <c r="AA152" s="169"/>
      <c r="AB152" s="169"/>
      <c r="AC152" s="169"/>
      <c r="AD152" s="169"/>
      <c r="AE152" s="169"/>
      <c r="AR152" s="92" t="s">
        <v>144</v>
      </c>
      <c r="AT152" s="92" t="s">
        <v>129</v>
      </c>
      <c r="AU152" s="92" t="s">
        <v>85</v>
      </c>
      <c r="AY152" s="3" t="s">
        <v>126</v>
      </c>
      <c r="BE152" s="93">
        <f t="shared" si="14"/>
        <v>0</v>
      </c>
      <c r="BF152" s="93">
        <f t="shared" si="15"/>
        <v>0</v>
      </c>
      <c r="BG152" s="93">
        <f t="shared" si="16"/>
        <v>0</v>
      </c>
      <c r="BH152" s="93">
        <f t="shared" si="17"/>
        <v>0</v>
      </c>
      <c r="BI152" s="93">
        <f t="shared" si="18"/>
        <v>0</v>
      </c>
      <c r="BJ152" s="3" t="s">
        <v>85</v>
      </c>
      <c r="BK152" s="93">
        <f t="shared" si="19"/>
        <v>0</v>
      </c>
      <c r="BL152" s="3" t="s">
        <v>144</v>
      </c>
      <c r="BM152" s="92" t="s">
        <v>450</v>
      </c>
    </row>
    <row r="153" spans="1:65" s="11" customFormat="1" ht="21.75" customHeight="1">
      <c r="A153" s="169"/>
      <c r="B153" s="9"/>
      <c r="C153" s="81" t="s">
        <v>339</v>
      </c>
      <c r="D153" s="81" t="s">
        <v>129</v>
      </c>
      <c r="E153" s="82" t="s">
        <v>1147</v>
      </c>
      <c r="F153" s="83" t="s">
        <v>1148</v>
      </c>
      <c r="G153" s="84" t="s">
        <v>579</v>
      </c>
      <c r="H153" s="85">
        <v>1</v>
      </c>
      <c r="I153" s="1">
        <v>0</v>
      </c>
      <c r="J153" s="86">
        <f t="shared" si="10"/>
        <v>0</v>
      </c>
      <c r="K153" s="87"/>
      <c r="L153" s="9"/>
      <c r="M153" s="88" t="s">
        <v>1</v>
      </c>
      <c r="N153" s="89" t="s">
        <v>42</v>
      </c>
      <c r="O153" s="90">
        <v>0</v>
      </c>
      <c r="P153" s="90">
        <f t="shared" si="11"/>
        <v>0</v>
      </c>
      <c r="Q153" s="90">
        <v>0</v>
      </c>
      <c r="R153" s="90">
        <f t="shared" si="12"/>
        <v>0</v>
      </c>
      <c r="S153" s="90">
        <v>0</v>
      </c>
      <c r="T153" s="91">
        <f t="shared" si="13"/>
        <v>0</v>
      </c>
      <c r="U153" s="169"/>
      <c r="V153" s="169"/>
      <c r="W153" s="169"/>
      <c r="X153" s="169"/>
      <c r="Y153" s="169"/>
      <c r="Z153" s="169"/>
      <c r="AA153" s="169"/>
      <c r="AB153" s="169"/>
      <c r="AC153" s="169"/>
      <c r="AD153" s="169"/>
      <c r="AE153" s="169"/>
      <c r="AR153" s="92" t="s">
        <v>144</v>
      </c>
      <c r="AT153" s="92" t="s">
        <v>129</v>
      </c>
      <c r="AU153" s="92" t="s">
        <v>85</v>
      </c>
      <c r="AY153" s="3" t="s">
        <v>126</v>
      </c>
      <c r="BE153" s="93">
        <f t="shared" si="14"/>
        <v>0</v>
      </c>
      <c r="BF153" s="93">
        <f t="shared" si="15"/>
        <v>0</v>
      </c>
      <c r="BG153" s="93">
        <f t="shared" si="16"/>
        <v>0</v>
      </c>
      <c r="BH153" s="93">
        <f t="shared" si="17"/>
        <v>0</v>
      </c>
      <c r="BI153" s="93">
        <f t="shared" si="18"/>
        <v>0</v>
      </c>
      <c r="BJ153" s="3" t="s">
        <v>85</v>
      </c>
      <c r="BK153" s="93">
        <f t="shared" si="19"/>
        <v>0</v>
      </c>
      <c r="BL153" s="3" t="s">
        <v>144</v>
      </c>
      <c r="BM153" s="92" t="s">
        <v>1149</v>
      </c>
    </row>
    <row r="154" spans="1:65" s="11" customFormat="1" ht="16.5" customHeight="1">
      <c r="A154" s="169"/>
      <c r="B154" s="9"/>
      <c r="C154" s="81" t="s">
        <v>345</v>
      </c>
      <c r="D154" s="81" t="s">
        <v>129</v>
      </c>
      <c r="E154" s="82" t="s">
        <v>1150</v>
      </c>
      <c r="F154" s="83" t="s">
        <v>1151</v>
      </c>
      <c r="G154" s="84" t="s">
        <v>579</v>
      </c>
      <c r="H154" s="85">
        <v>2</v>
      </c>
      <c r="I154" s="1">
        <v>0</v>
      </c>
      <c r="J154" s="86">
        <f t="shared" si="10"/>
        <v>0</v>
      </c>
      <c r="K154" s="87"/>
      <c r="L154" s="9"/>
      <c r="M154" s="88" t="s">
        <v>1</v>
      </c>
      <c r="N154" s="89" t="s">
        <v>42</v>
      </c>
      <c r="O154" s="90">
        <v>0</v>
      </c>
      <c r="P154" s="90">
        <f t="shared" si="11"/>
        <v>0</v>
      </c>
      <c r="Q154" s="90">
        <v>0</v>
      </c>
      <c r="R154" s="90">
        <f t="shared" si="12"/>
        <v>0</v>
      </c>
      <c r="S154" s="90">
        <v>0</v>
      </c>
      <c r="T154" s="91">
        <f t="shared" si="13"/>
        <v>0</v>
      </c>
      <c r="U154" s="169"/>
      <c r="V154" s="169"/>
      <c r="W154" s="169"/>
      <c r="X154" s="169"/>
      <c r="Y154" s="169"/>
      <c r="Z154" s="169"/>
      <c r="AA154" s="169"/>
      <c r="AB154" s="169"/>
      <c r="AC154" s="169"/>
      <c r="AD154" s="169"/>
      <c r="AE154" s="169"/>
      <c r="AR154" s="92" t="s">
        <v>144</v>
      </c>
      <c r="AT154" s="92" t="s">
        <v>129</v>
      </c>
      <c r="AU154" s="92" t="s">
        <v>85</v>
      </c>
      <c r="AY154" s="3" t="s">
        <v>126</v>
      </c>
      <c r="BE154" s="93">
        <f t="shared" si="14"/>
        <v>0</v>
      </c>
      <c r="BF154" s="93">
        <f t="shared" si="15"/>
        <v>0</v>
      </c>
      <c r="BG154" s="93">
        <f t="shared" si="16"/>
        <v>0</v>
      </c>
      <c r="BH154" s="93">
        <f t="shared" si="17"/>
        <v>0</v>
      </c>
      <c r="BI154" s="93">
        <f t="shared" si="18"/>
        <v>0</v>
      </c>
      <c r="BJ154" s="3" t="s">
        <v>85</v>
      </c>
      <c r="BK154" s="93">
        <f t="shared" si="19"/>
        <v>0</v>
      </c>
      <c r="BL154" s="3" t="s">
        <v>144</v>
      </c>
      <c r="BM154" s="92" t="s">
        <v>458</v>
      </c>
    </row>
    <row r="155" spans="1:65" s="11" customFormat="1" ht="16.5" customHeight="1">
      <c r="A155" s="169"/>
      <c r="B155" s="9"/>
      <c r="C155" s="81" t="s">
        <v>351</v>
      </c>
      <c r="D155" s="81" t="s">
        <v>129</v>
      </c>
      <c r="E155" s="82" t="s">
        <v>1152</v>
      </c>
      <c r="F155" s="83" t="s">
        <v>1153</v>
      </c>
      <c r="G155" s="84" t="s">
        <v>579</v>
      </c>
      <c r="H155" s="85">
        <v>2</v>
      </c>
      <c r="I155" s="1">
        <v>0</v>
      </c>
      <c r="J155" s="86">
        <f t="shared" si="10"/>
        <v>0</v>
      </c>
      <c r="K155" s="87"/>
      <c r="L155" s="9"/>
      <c r="M155" s="88" t="s">
        <v>1</v>
      </c>
      <c r="N155" s="89" t="s">
        <v>42</v>
      </c>
      <c r="O155" s="90">
        <v>0</v>
      </c>
      <c r="P155" s="90">
        <f t="shared" si="11"/>
        <v>0</v>
      </c>
      <c r="Q155" s="90">
        <v>0</v>
      </c>
      <c r="R155" s="90">
        <f t="shared" si="12"/>
        <v>0</v>
      </c>
      <c r="S155" s="90">
        <v>0</v>
      </c>
      <c r="T155" s="91">
        <f t="shared" si="13"/>
        <v>0</v>
      </c>
      <c r="U155" s="169"/>
      <c r="V155" s="169"/>
      <c r="W155" s="169"/>
      <c r="X155" s="169"/>
      <c r="Y155" s="169"/>
      <c r="Z155" s="169"/>
      <c r="AA155" s="169"/>
      <c r="AB155" s="169"/>
      <c r="AC155" s="169"/>
      <c r="AD155" s="169"/>
      <c r="AE155" s="169"/>
      <c r="AR155" s="92" t="s">
        <v>144</v>
      </c>
      <c r="AT155" s="92" t="s">
        <v>129</v>
      </c>
      <c r="AU155" s="92" t="s">
        <v>85</v>
      </c>
      <c r="AY155" s="3" t="s">
        <v>126</v>
      </c>
      <c r="BE155" s="93">
        <f t="shared" si="14"/>
        <v>0</v>
      </c>
      <c r="BF155" s="93">
        <f t="shared" si="15"/>
        <v>0</v>
      </c>
      <c r="BG155" s="93">
        <f t="shared" si="16"/>
        <v>0</v>
      </c>
      <c r="BH155" s="93">
        <f t="shared" si="17"/>
        <v>0</v>
      </c>
      <c r="BI155" s="93">
        <f t="shared" si="18"/>
        <v>0</v>
      </c>
      <c r="BJ155" s="3" t="s">
        <v>85</v>
      </c>
      <c r="BK155" s="93">
        <f t="shared" si="19"/>
        <v>0</v>
      </c>
      <c r="BL155" s="3" t="s">
        <v>144</v>
      </c>
      <c r="BM155" s="92" t="s">
        <v>468</v>
      </c>
    </row>
    <row r="156" spans="1:65" s="11" customFormat="1" ht="24.2" customHeight="1">
      <c r="A156" s="169"/>
      <c r="B156" s="9"/>
      <c r="C156" s="81" t="s">
        <v>357</v>
      </c>
      <c r="D156" s="81" t="s">
        <v>129</v>
      </c>
      <c r="E156" s="82" t="s">
        <v>1154</v>
      </c>
      <c r="F156" s="83" t="s">
        <v>1252</v>
      </c>
      <c r="G156" s="84" t="s">
        <v>132</v>
      </c>
      <c r="H156" s="85">
        <v>1</v>
      </c>
      <c r="I156" s="1">
        <v>0</v>
      </c>
      <c r="J156" s="86">
        <f t="shared" si="10"/>
        <v>0</v>
      </c>
      <c r="K156" s="87"/>
      <c r="L156" s="9"/>
      <c r="M156" s="88" t="s">
        <v>1</v>
      </c>
      <c r="N156" s="89" t="s">
        <v>42</v>
      </c>
      <c r="O156" s="90">
        <v>0</v>
      </c>
      <c r="P156" s="90">
        <f t="shared" si="11"/>
        <v>0</v>
      </c>
      <c r="Q156" s="90">
        <v>0</v>
      </c>
      <c r="R156" s="90">
        <f t="shared" si="12"/>
        <v>0</v>
      </c>
      <c r="S156" s="90">
        <v>0</v>
      </c>
      <c r="T156" s="91">
        <f t="shared" si="13"/>
        <v>0</v>
      </c>
      <c r="U156" s="169"/>
      <c r="V156" s="169"/>
      <c r="W156" s="169"/>
      <c r="X156" s="169"/>
      <c r="Y156" s="169"/>
      <c r="Z156" s="169"/>
      <c r="AA156" s="169"/>
      <c r="AB156" s="169"/>
      <c r="AC156" s="169"/>
      <c r="AD156" s="169"/>
      <c r="AE156" s="169"/>
      <c r="AR156" s="92" t="s">
        <v>144</v>
      </c>
      <c r="AT156" s="92" t="s">
        <v>129</v>
      </c>
      <c r="AU156" s="92" t="s">
        <v>85</v>
      </c>
      <c r="AY156" s="3" t="s">
        <v>126</v>
      </c>
      <c r="BE156" s="93">
        <f t="shared" si="14"/>
        <v>0</v>
      </c>
      <c r="BF156" s="93">
        <f t="shared" si="15"/>
        <v>0</v>
      </c>
      <c r="BG156" s="93">
        <f t="shared" si="16"/>
        <v>0</v>
      </c>
      <c r="BH156" s="93">
        <f t="shared" si="17"/>
        <v>0</v>
      </c>
      <c r="BI156" s="93">
        <f t="shared" si="18"/>
        <v>0</v>
      </c>
      <c r="BJ156" s="3" t="s">
        <v>85</v>
      </c>
      <c r="BK156" s="93">
        <f t="shared" si="19"/>
        <v>0</v>
      </c>
      <c r="BL156" s="3" t="s">
        <v>144</v>
      </c>
      <c r="BM156" s="92" t="s">
        <v>1155</v>
      </c>
    </row>
    <row r="157" spans="1:65" s="72" customFormat="1" ht="25.9" customHeight="1">
      <c r="B157" s="73"/>
      <c r="D157" s="74" t="s">
        <v>76</v>
      </c>
      <c r="E157" s="151" t="s">
        <v>1156</v>
      </c>
      <c r="F157" s="151" t="s">
        <v>1157</v>
      </c>
      <c r="G157" s="147"/>
      <c r="H157" s="147"/>
      <c r="I157" s="147"/>
      <c r="J157" s="152">
        <f>BK157</f>
        <v>0</v>
      </c>
      <c r="L157" s="73"/>
      <c r="M157" s="75"/>
      <c r="N157" s="76"/>
      <c r="O157" s="76"/>
      <c r="P157" s="77">
        <f>SUM(P158:P164)</f>
        <v>0</v>
      </c>
      <c r="Q157" s="76"/>
      <c r="R157" s="77">
        <f>SUM(R158:R164)</f>
        <v>0</v>
      </c>
      <c r="S157" s="76"/>
      <c r="T157" s="78">
        <f>SUM(T158:T164)</f>
        <v>0</v>
      </c>
      <c r="AR157" s="74" t="s">
        <v>85</v>
      </c>
      <c r="AT157" s="79" t="s">
        <v>76</v>
      </c>
      <c r="AU157" s="79" t="s">
        <v>77</v>
      </c>
      <c r="AY157" s="74" t="s">
        <v>126</v>
      </c>
      <c r="BK157" s="80">
        <f>SUM(BK158:BK164)</f>
        <v>0</v>
      </c>
    </row>
    <row r="158" spans="1:65" s="11" customFormat="1" ht="32.25" customHeight="1">
      <c r="A158" s="169"/>
      <c r="B158" s="9"/>
      <c r="C158" s="81" t="s">
        <v>363</v>
      </c>
      <c r="D158" s="81" t="s">
        <v>129</v>
      </c>
      <c r="E158" s="82" t="s">
        <v>1158</v>
      </c>
      <c r="F158" s="83" t="s">
        <v>1253</v>
      </c>
      <c r="G158" s="84" t="s">
        <v>132</v>
      </c>
      <c r="H158" s="85">
        <v>1</v>
      </c>
      <c r="I158" s="1">
        <v>0</v>
      </c>
      <c r="J158" s="86">
        <f t="shared" ref="J158:J164" si="20">ROUND(I158*H158,2)</f>
        <v>0</v>
      </c>
      <c r="K158" s="87"/>
      <c r="L158" s="9"/>
      <c r="M158" s="88" t="s">
        <v>1</v>
      </c>
      <c r="N158" s="89" t="s">
        <v>42</v>
      </c>
      <c r="O158" s="90">
        <v>0</v>
      </c>
      <c r="P158" s="90">
        <f t="shared" ref="P158:P164" si="21">O158*H158</f>
        <v>0</v>
      </c>
      <c r="Q158" s="90">
        <v>0</v>
      </c>
      <c r="R158" s="90">
        <f t="shared" ref="R158:R164" si="22">Q158*H158</f>
        <v>0</v>
      </c>
      <c r="S158" s="90">
        <v>0</v>
      </c>
      <c r="T158" s="91">
        <f t="shared" ref="T158:T164" si="23">S158*H158</f>
        <v>0</v>
      </c>
      <c r="U158" s="169"/>
      <c r="V158" s="169"/>
      <c r="W158" s="169"/>
      <c r="X158" s="169"/>
      <c r="Y158" s="169"/>
      <c r="Z158" s="169"/>
      <c r="AA158" s="169"/>
      <c r="AB158" s="169"/>
      <c r="AC158" s="169"/>
      <c r="AD158" s="169"/>
      <c r="AE158" s="169"/>
      <c r="AR158" s="92" t="s">
        <v>144</v>
      </c>
      <c r="AT158" s="92" t="s">
        <v>129</v>
      </c>
      <c r="AU158" s="92" t="s">
        <v>85</v>
      </c>
      <c r="AY158" s="3" t="s">
        <v>126</v>
      </c>
      <c r="BE158" s="93">
        <f t="shared" ref="BE158:BE164" si="24">IF(N158="základní",J158,0)</f>
        <v>0</v>
      </c>
      <c r="BF158" s="93">
        <f t="shared" ref="BF158:BF164" si="25">IF(N158="snížená",J158,0)</f>
        <v>0</v>
      </c>
      <c r="BG158" s="93">
        <f t="shared" ref="BG158:BG164" si="26">IF(N158="zákl. přenesená",J158,0)</f>
        <v>0</v>
      </c>
      <c r="BH158" s="93">
        <f t="shared" ref="BH158:BH164" si="27">IF(N158="sníž. přenesená",J158,0)</f>
        <v>0</v>
      </c>
      <c r="BI158" s="93">
        <f t="shared" ref="BI158:BI164" si="28">IF(N158="nulová",J158,0)</f>
        <v>0</v>
      </c>
      <c r="BJ158" s="3" t="s">
        <v>85</v>
      </c>
      <c r="BK158" s="93">
        <f t="shared" ref="BK158:BK164" si="29">ROUND(I158*H158,2)</f>
        <v>0</v>
      </c>
      <c r="BL158" s="3" t="s">
        <v>144</v>
      </c>
      <c r="BM158" s="92" t="s">
        <v>478</v>
      </c>
    </row>
    <row r="159" spans="1:65" s="11" customFormat="1" ht="16.5" customHeight="1">
      <c r="A159" s="169"/>
      <c r="B159" s="9"/>
      <c r="C159" s="81" t="s">
        <v>368</v>
      </c>
      <c r="D159" s="81" t="s">
        <v>129</v>
      </c>
      <c r="E159" s="82" t="s">
        <v>1159</v>
      </c>
      <c r="F159" s="83" t="s">
        <v>1160</v>
      </c>
      <c r="G159" s="84" t="s">
        <v>579</v>
      </c>
      <c r="H159" s="85">
        <v>1</v>
      </c>
      <c r="I159" s="1">
        <v>0</v>
      </c>
      <c r="J159" s="86">
        <f t="shared" si="20"/>
        <v>0</v>
      </c>
      <c r="K159" s="87"/>
      <c r="L159" s="9"/>
      <c r="M159" s="88" t="s">
        <v>1</v>
      </c>
      <c r="N159" s="89" t="s">
        <v>42</v>
      </c>
      <c r="O159" s="90">
        <v>0</v>
      </c>
      <c r="P159" s="90">
        <f t="shared" si="21"/>
        <v>0</v>
      </c>
      <c r="Q159" s="90">
        <v>0</v>
      </c>
      <c r="R159" s="90">
        <f t="shared" si="22"/>
        <v>0</v>
      </c>
      <c r="S159" s="90">
        <v>0</v>
      </c>
      <c r="T159" s="91">
        <f t="shared" si="23"/>
        <v>0</v>
      </c>
      <c r="U159" s="169"/>
      <c r="V159" s="169"/>
      <c r="W159" s="169"/>
      <c r="X159" s="169"/>
      <c r="Y159" s="169"/>
      <c r="Z159" s="169"/>
      <c r="AA159" s="169"/>
      <c r="AB159" s="169"/>
      <c r="AC159" s="169"/>
      <c r="AD159" s="169"/>
      <c r="AE159" s="169"/>
      <c r="AR159" s="92" t="s">
        <v>144</v>
      </c>
      <c r="AT159" s="92" t="s">
        <v>129</v>
      </c>
      <c r="AU159" s="92" t="s">
        <v>85</v>
      </c>
      <c r="AY159" s="3" t="s">
        <v>126</v>
      </c>
      <c r="BE159" s="93">
        <f t="shared" si="24"/>
        <v>0</v>
      </c>
      <c r="BF159" s="93">
        <f t="shared" si="25"/>
        <v>0</v>
      </c>
      <c r="BG159" s="93">
        <f t="shared" si="26"/>
        <v>0</v>
      </c>
      <c r="BH159" s="93">
        <f t="shared" si="27"/>
        <v>0</v>
      </c>
      <c r="BI159" s="93">
        <f t="shared" si="28"/>
        <v>0</v>
      </c>
      <c r="BJ159" s="3" t="s">
        <v>85</v>
      </c>
      <c r="BK159" s="93">
        <f t="shared" si="29"/>
        <v>0</v>
      </c>
      <c r="BL159" s="3" t="s">
        <v>144</v>
      </c>
      <c r="BM159" s="92" t="s">
        <v>488</v>
      </c>
    </row>
    <row r="160" spans="1:65" s="11" customFormat="1" ht="16.5" customHeight="1">
      <c r="A160" s="169"/>
      <c r="B160" s="9"/>
      <c r="C160" s="81" t="s">
        <v>376</v>
      </c>
      <c r="D160" s="81" t="s">
        <v>129</v>
      </c>
      <c r="E160" s="82" t="s">
        <v>1161</v>
      </c>
      <c r="F160" s="83" t="s">
        <v>1162</v>
      </c>
      <c r="G160" s="84" t="s">
        <v>579</v>
      </c>
      <c r="H160" s="85">
        <v>1</v>
      </c>
      <c r="I160" s="1">
        <v>0</v>
      </c>
      <c r="J160" s="86">
        <f t="shared" si="20"/>
        <v>0</v>
      </c>
      <c r="K160" s="87"/>
      <c r="L160" s="9"/>
      <c r="M160" s="88" t="s">
        <v>1</v>
      </c>
      <c r="N160" s="89" t="s">
        <v>42</v>
      </c>
      <c r="O160" s="90">
        <v>0</v>
      </c>
      <c r="P160" s="90">
        <f t="shared" si="21"/>
        <v>0</v>
      </c>
      <c r="Q160" s="90">
        <v>0</v>
      </c>
      <c r="R160" s="90">
        <f t="shared" si="22"/>
        <v>0</v>
      </c>
      <c r="S160" s="90">
        <v>0</v>
      </c>
      <c r="T160" s="91">
        <f t="shared" si="23"/>
        <v>0</v>
      </c>
      <c r="U160" s="169"/>
      <c r="V160" s="169"/>
      <c r="W160" s="169"/>
      <c r="X160" s="169"/>
      <c r="Y160" s="169"/>
      <c r="Z160" s="169"/>
      <c r="AA160" s="169"/>
      <c r="AB160" s="169"/>
      <c r="AC160" s="169"/>
      <c r="AD160" s="169"/>
      <c r="AE160" s="169"/>
      <c r="AR160" s="92" t="s">
        <v>144</v>
      </c>
      <c r="AT160" s="92" t="s">
        <v>129</v>
      </c>
      <c r="AU160" s="92" t="s">
        <v>85</v>
      </c>
      <c r="AY160" s="3" t="s">
        <v>126</v>
      </c>
      <c r="BE160" s="93">
        <f t="shared" si="24"/>
        <v>0</v>
      </c>
      <c r="BF160" s="93">
        <f t="shared" si="25"/>
        <v>0</v>
      </c>
      <c r="BG160" s="93">
        <f t="shared" si="26"/>
        <v>0</v>
      </c>
      <c r="BH160" s="93">
        <f t="shared" si="27"/>
        <v>0</v>
      </c>
      <c r="BI160" s="93">
        <f t="shared" si="28"/>
        <v>0</v>
      </c>
      <c r="BJ160" s="3" t="s">
        <v>85</v>
      </c>
      <c r="BK160" s="93">
        <f t="shared" si="29"/>
        <v>0</v>
      </c>
      <c r="BL160" s="3" t="s">
        <v>144</v>
      </c>
      <c r="BM160" s="92" t="s">
        <v>496</v>
      </c>
    </row>
    <row r="161" spans="1:65" s="11" customFormat="1" ht="16.5" customHeight="1">
      <c r="A161" s="169"/>
      <c r="B161" s="9"/>
      <c r="C161" s="81" t="s">
        <v>380</v>
      </c>
      <c r="D161" s="81" t="s">
        <v>129</v>
      </c>
      <c r="E161" s="82" t="s">
        <v>1163</v>
      </c>
      <c r="F161" s="83" t="s">
        <v>1164</v>
      </c>
      <c r="G161" s="84" t="s">
        <v>579</v>
      </c>
      <c r="H161" s="85">
        <v>1</v>
      </c>
      <c r="I161" s="1">
        <v>0</v>
      </c>
      <c r="J161" s="86">
        <f t="shared" si="20"/>
        <v>0</v>
      </c>
      <c r="K161" s="87"/>
      <c r="L161" s="9"/>
      <c r="M161" s="88" t="s">
        <v>1</v>
      </c>
      <c r="N161" s="89" t="s">
        <v>42</v>
      </c>
      <c r="O161" s="90">
        <v>0</v>
      </c>
      <c r="P161" s="90">
        <f t="shared" si="21"/>
        <v>0</v>
      </c>
      <c r="Q161" s="90">
        <v>0</v>
      </c>
      <c r="R161" s="90">
        <f t="shared" si="22"/>
        <v>0</v>
      </c>
      <c r="S161" s="90">
        <v>0</v>
      </c>
      <c r="T161" s="91">
        <f t="shared" si="23"/>
        <v>0</v>
      </c>
      <c r="U161" s="169"/>
      <c r="V161" s="169"/>
      <c r="W161" s="169"/>
      <c r="X161" s="169"/>
      <c r="Y161" s="169"/>
      <c r="Z161" s="169"/>
      <c r="AA161" s="169"/>
      <c r="AB161" s="169"/>
      <c r="AC161" s="169"/>
      <c r="AD161" s="169"/>
      <c r="AE161" s="169"/>
      <c r="AR161" s="92" t="s">
        <v>144</v>
      </c>
      <c r="AT161" s="92" t="s">
        <v>129</v>
      </c>
      <c r="AU161" s="92" t="s">
        <v>85</v>
      </c>
      <c r="AY161" s="3" t="s">
        <v>126</v>
      </c>
      <c r="BE161" s="93">
        <f t="shared" si="24"/>
        <v>0</v>
      </c>
      <c r="BF161" s="93">
        <f t="shared" si="25"/>
        <v>0</v>
      </c>
      <c r="BG161" s="93">
        <f t="shared" si="26"/>
        <v>0</v>
      </c>
      <c r="BH161" s="93">
        <f t="shared" si="27"/>
        <v>0</v>
      </c>
      <c r="BI161" s="93">
        <f t="shared" si="28"/>
        <v>0</v>
      </c>
      <c r="BJ161" s="3" t="s">
        <v>85</v>
      </c>
      <c r="BK161" s="93">
        <f t="shared" si="29"/>
        <v>0</v>
      </c>
      <c r="BL161" s="3" t="s">
        <v>144</v>
      </c>
      <c r="BM161" s="92" t="s">
        <v>504</v>
      </c>
    </row>
    <row r="162" spans="1:65" s="11" customFormat="1" ht="16.5" customHeight="1">
      <c r="A162" s="169"/>
      <c r="B162" s="9"/>
      <c r="C162" s="81" t="s">
        <v>386</v>
      </c>
      <c r="D162" s="81" t="s">
        <v>129</v>
      </c>
      <c r="E162" s="82" t="s">
        <v>1165</v>
      </c>
      <c r="F162" s="83" t="s">
        <v>1166</v>
      </c>
      <c r="G162" s="84" t="s">
        <v>579</v>
      </c>
      <c r="H162" s="85">
        <v>1</v>
      </c>
      <c r="I162" s="1">
        <v>0</v>
      </c>
      <c r="J162" s="86">
        <f t="shared" si="20"/>
        <v>0</v>
      </c>
      <c r="K162" s="87"/>
      <c r="L162" s="9"/>
      <c r="M162" s="88" t="s">
        <v>1</v>
      </c>
      <c r="N162" s="89" t="s">
        <v>42</v>
      </c>
      <c r="O162" s="90">
        <v>0</v>
      </c>
      <c r="P162" s="90">
        <f t="shared" si="21"/>
        <v>0</v>
      </c>
      <c r="Q162" s="90">
        <v>0</v>
      </c>
      <c r="R162" s="90">
        <f t="shared" si="22"/>
        <v>0</v>
      </c>
      <c r="S162" s="90">
        <v>0</v>
      </c>
      <c r="T162" s="91">
        <f t="shared" si="23"/>
        <v>0</v>
      </c>
      <c r="U162" s="169"/>
      <c r="V162" s="169"/>
      <c r="W162" s="169"/>
      <c r="X162" s="169"/>
      <c r="Y162" s="169"/>
      <c r="Z162" s="169"/>
      <c r="AA162" s="169"/>
      <c r="AB162" s="169"/>
      <c r="AC162" s="169"/>
      <c r="AD162" s="169"/>
      <c r="AE162" s="169"/>
      <c r="AR162" s="92" t="s">
        <v>144</v>
      </c>
      <c r="AT162" s="92" t="s">
        <v>129</v>
      </c>
      <c r="AU162" s="92" t="s">
        <v>85</v>
      </c>
      <c r="AY162" s="3" t="s">
        <v>126</v>
      </c>
      <c r="BE162" s="93">
        <f t="shared" si="24"/>
        <v>0</v>
      </c>
      <c r="BF162" s="93">
        <f t="shared" si="25"/>
        <v>0</v>
      </c>
      <c r="BG162" s="93">
        <f t="shared" si="26"/>
        <v>0</v>
      </c>
      <c r="BH162" s="93">
        <f t="shared" si="27"/>
        <v>0</v>
      </c>
      <c r="BI162" s="93">
        <f t="shared" si="28"/>
        <v>0</v>
      </c>
      <c r="BJ162" s="3" t="s">
        <v>85</v>
      </c>
      <c r="BK162" s="93">
        <f t="shared" si="29"/>
        <v>0</v>
      </c>
      <c r="BL162" s="3" t="s">
        <v>144</v>
      </c>
      <c r="BM162" s="92" t="s">
        <v>514</v>
      </c>
    </row>
    <row r="163" spans="1:65" s="11" customFormat="1" ht="16.5" customHeight="1">
      <c r="A163" s="169"/>
      <c r="B163" s="9"/>
      <c r="C163" s="81" t="s">
        <v>390</v>
      </c>
      <c r="D163" s="81" t="s">
        <v>129</v>
      </c>
      <c r="E163" s="82" t="s">
        <v>1167</v>
      </c>
      <c r="F163" s="83" t="s">
        <v>1168</v>
      </c>
      <c r="G163" s="84" t="s">
        <v>579</v>
      </c>
      <c r="H163" s="85">
        <v>1</v>
      </c>
      <c r="I163" s="1">
        <v>0</v>
      </c>
      <c r="J163" s="86">
        <f t="shared" si="20"/>
        <v>0</v>
      </c>
      <c r="K163" s="87"/>
      <c r="L163" s="9"/>
      <c r="M163" s="88" t="s">
        <v>1</v>
      </c>
      <c r="N163" s="89" t="s">
        <v>42</v>
      </c>
      <c r="O163" s="90">
        <v>0</v>
      </c>
      <c r="P163" s="90">
        <f t="shared" si="21"/>
        <v>0</v>
      </c>
      <c r="Q163" s="90">
        <v>0</v>
      </c>
      <c r="R163" s="90">
        <f t="shared" si="22"/>
        <v>0</v>
      </c>
      <c r="S163" s="90">
        <v>0</v>
      </c>
      <c r="T163" s="91">
        <f t="shared" si="23"/>
        <v>0</v>
      </c>
      <c r="U163" s="169"/>
      <c r="V163" s="169"/>
      <c r="W163" s="169"/>
      <c r="X163" s="169"/>
      <c r="Y163" s="169"/>
      <c r="Z163" s="169"/>
      <c r="AA163" s="169"/>
      <c r="AB163" s="169"/>
      <c r="AC163" s="169"/>
      <c r="AD163" s="169"/>
      <c r="AE163" s="169"/>
      <c r="AR163" s="92" t="s">
        <v>144</v>
      </c>
      <c r="AT163" s="92" t="s">
        <v>129</v>
      </c>
      <c r="AU163" s="92" t="s">
        <v>85</v>
      </c>
      <c r="AY163" s="3" t="s">
        <v>126</v>
      </c>
      <c r="BE163" s="93">
        <f t="shared" si="24"/>
        <v>0</v>
      </c>
      <c r="BF163" s="93">
        <f t="shared" si="25"/>
        <v>0</v>
      </c>
      <c r="BG163" s="93">
        <f t="shared" si="26"/>
        <v>0</v>
      </c>
      <c r="BH163" s="93">
        <f t="shared" si="27"/>
        <v>0</v>
      </c>
      <c r="BI163" s="93">
        <f t="shared" si="28"/>
        <v>0</v>
      </c>
      <c r="BJ163" s="3" t="s">
        <v>85</v>
      </c>
      <c r="BK163" s="93">
        <f t="shared" si="29"/>
        <v>0</v>
      </c>
      <c r="BL163" s="3" t="s">
        <v>144</v>
      </c>
      <c r="BM163" s="92" t="s">
        <v>526</v>
      </c>
    </row>
    <row r="164" spans="1:65" s="11" customFormat="1" ht="16.5" customHeight="1">
      <c r="A164" s="169"/>
      <c r="B164" s="9"/>
      <c r="C164" s="81" t="s">
        <v>394</v>
      </c>
      <c r="D164" s="81" t="s">
        <v>129</v>
      </c>
      <c r="E164" s="82" t="s">
        <v>1169</v>
      </c>
      <c r="F164" s="83" t="s">
        <v>1170</v>
      </c>
      <c r="G164" s="84" t="s">
        <v>579</v>
      </c>
      <c r="H164" s="85">
        <v>1</v>
      </c>
      <c r="I164" s="1">
        <v>0</v>
      </c>
      <c r="J164" s="86">
        <f t="shared" si="20"/>
        <v>0</v>
      </c>
      <c r="K164" s="87"/>
      <c r="L164" s="9"/>
      <c r="M164" s="88" t="s">
        <v>1</v>
      </c>
      <c r="N164" s="89" t="s">
        <v>42</v>
      </c>
      <c r="O164" s="90">
        <v>0</v>
      </c>
      <c r="P164" s="90">
        <f t="shared" si="21"/>
        <v>0</v>
      </c>
      <c r="Q164" s="90">
        <v>0</v>
      </c>
      <c r="R164" s="90">
        <f t="shared" si="22"/>
        <v>0</v>
      </c>
      <c r="S164" s="90">
        <v>0</v>
      </c>
      <c r="T164" s="91">
        <f t="shared" si="23"/>
        <v>0</v>
      </c>
      <c r="U164" s="169"/>
      <c r="V164" s="169"/>
      <c r="W164" s="169"/>
      <c r="X164" s="169"/>
      <c r="Y164" s="169"/>
      <c r="Z164" s="169"/>
      <c r="AA164" s="169"/>
      <c r="AB164" s="169"/>
      <c r="AC164" s="169"/>
      <c r="AD164" s="169"/>
      <c r="AE164" s="169"/>
      <c r="AR164" s="92" t="s">
        <v>144</v>
      </c>
      <c r="AT164" s="92" t="s">
        <v>129</v>
      </c>
      <c r="AU164" s="92" t="s">
        <v>85</v>
      </c>
      <c r="AY164" s="3" t="s">
        <v>126</v>
      </c>
      <c r="BE164" s="93">
        <f t="shared" si="24"/>
        <v>0</v>
      </c>
      <c r="BF164" s="93">
        <f t="shared" si="25"/>
        <v>0</v>
      </c>
      <c r="BG164" s="93">
        <f t="shared" si="26"/>
        <v>0</v>
      </c>
      <c r="BH164" s="93">
        <f t="shared" si="27"/>
        <v>0</v>
      </c>
      <c r="BI164" s="93">
        <f t="shared" si="28"/>
        <v>0</v>
      </c>
      <c r="BJ164" s="3" t="s">
        <v>85</v>
      </c>
      <c r="BK164" s="93">
        <f t="shared" si="29"/>
        <v>0</v>
      </c>
      <c r="BL164" s="3" t="s">
        <v>144</v>
      </c>
      <c r="BM164" s="92" t="s">
        <v>535</v>
      </c>
    </row>
    <row r="165" spans="1:65" s="72" customFormat="1" ht="25.9" customHeight="1">
      <c r="B165" s="73"/>
      <c r="D165" s="74" t="s">
        <v>76</v>
      </c>
      <c r="E165" s="151" t="s">
        <v>1171</v>
      </c>
      <c r="F165" s="151" t="s">
        <v>1172</v>
      </c>
      <c r="G165" s="147"/>
      <c r="H165" s="147"/>
      <c r="I165" s="147"/>
      <c r="J165" s="152">
        <f>BK165</f>
        <v>0</v>
      </c>
      <c r="L165" s="73"/>
      <c r="M165" s="75"/>
      <c r="N165" s="76"/>
      <c r="O165" s="76"/>
      <c r="P165" s="77">
        <f>SUM(P166:P191)</f>
        <v>0</v>
      </c>
      <c r="Q165" s="76"/>
      <c r="R165" s="77">
        <f>SUM(R166:R191)</f>
        <v>0</v>
      </c>
      <c r="S165" s="76"/>
      <c r="T165" s="78">
        <f>SUM(T166:T191)</f>
        <v>0</v>
      </c>
      <c r="AR165" s="74" t="s">
        <v>85</v>
      </c>
      <c r="AT165" s="79" t="s">
        <v>76</v>
      </c>
      <c r="AU165" s="79" t="s">
        <v>77</v>
      </c>
      <c r="AY165" s="74" t="s">
        <v>126</v>
      </c>
      <c r="BK165" s="80">
        <f>SUM(BK166:BK191)</f>
        <v>0</v>
      </c>
    </row>
    <row r="166" spans="1:65" s="11" customFormat="1" ht="16.5" customHeight="1">
      <c r="A166" s="169"/>
      <c r="B166" s="9"/>
      <c r="C166" s="81" t="s">
        <v>399</v>
      </c>
      <c r="D166" s="81" t="s">
        <v>129</v>
      </c>
      <c r="E166" s="82" t="s">
        <v>1173</v>
      </c>
      <c r="F166" s="83" t="s">
        <v>1174</v>
      </c>
      <c r="G166" s="84" t="s">
        <v>579</v>
      </c>
      <c r="H166" s="85">
        <v>1</v>
      </c>
      <c r="I166" s="1">
        <v>0</v>
      </c>
      <c r="J166" s="86">
        <f t="shared" ref="J166:J191" si="30">ROUND(I166*H166,2)</f>
        <v>0</v>
      </c>
      <c r="K166" s="87"/>
      <c r="L166" s="9"/>
      <c r="M166" s="88" t="s">
        <v>1</v>
      </c>
      <c r="N166" s="89" t="s">
        <v>42</v>
      </c>
      <c r="O166" s="90">
        <v>0</v>
      </c>
      <c r="P166" s="90">
        <f t="shared" ref="P166:P191" si="31">O166*H166</f>
        <v>0</v>
      </c>
      <c r="Q166" s="90">
        <v>0</v>
      </c>
      <c r="R166" s="90">
        <f t="shared" ref="R166:R191" si="32">Q166*H166</f>
        <v>0</v>
      </c>
      <c r="S166" s="90">
        <v>0</v>
      </c>
      <c r="T166" s="91">
        <f t="shared" ref="T166:T191" si="33">S166*H166</f>
        <v>0</v>
      </c>
      <c r="U166" s="169"/>
      <c r="V166" s="169"/>
      <c r="W166" s="169"/>
      <c r="X166" s="169"/>
      <c r="Y166" s="169"/>
      <c r="Z166" s="169"/>
      <c r="AA166" s="169"/>
      <c r="AB166" s="169"/>
      <c r="AC166" s="169"/>
      <c r="AD166" s="169"/>
      <c r="AE166" s="169"/>
      <c r="AR166" s="92" t="s">
        <v>144</v>
      </c>
      <c r="AT166" s="92" t="s">
        <v>129</v>
      </c>
      <c r="AU166" s="92" t="s">
        <v>85</v>
      </c>
      <c r="AY166" s="3" t="s">
        <v>126</v>
      </c>
      <c r="BE166" s="93">
        <f t="shared" ref="BE166:BE191" si="34">IF(N166="základní",J166,0)</f>
        <v>0</v>
      </c>
      <c r="BF166" s="93">
        <f t="shared" ref="BF166:BF191" si="35">IF(N166="snížená",J166,0)</f>
        <v>0</v>
      </c>
      <c r="BG166" s="93">
        <f t="shared" ref="BG166:BG191" si="36">IF(N166="zákl. přenesená",J166,0)</f>
        <v>0</v>
      </c>
      <c r="BH166" s="93">
        <f t="shared" ref="BH166:BH191" si="37">IF(N166="sníž. přenesená",J166,0)</f>
        <v>0</v>
      </c>
      <c r="BI166" s="93">
        <f t="shared" ref="BI166:BI191" si="38">IF(N166="nulová",J166,0)</f>
        <v>0</v>
      </c>
      <c r="BJ166" s="3" t="s">
        <v>85</v>
      </c>
      <c r="BK166" s="93">
        <f t="shared" ref="BK166:BK191" si="39">ROUND(I166*H166,2)</f>
        <v>0</v>
      </c>
      <c r="BL166" s="3" t="s">
        <v>144</v>
      </c>
      <c r="BM166" s="92" t="s">
        <v>544</v>
      </c>
    </row>
    <row r="167" spans="1:65" s="11" customFormat="1" ht="16.5" customHeight="1">
      <c r="A167" s="169"/>
      <c r="B167" s="9"/>
      <c r="C167" s="81" t="s">
        <v>404</v>
      </c>
      <c r="D167" s="81" t="s">
        <v>129</v>
      </c>
      <c r="E167" s="82" t="s">
        <v>1175</v>
      </c>
      <c r="F167" s="83" t="s">
        <v>1176</v>
      </c>
      <c r="G167" s="84" t="s">
        <v>579</v>
      </c>
      <c r="H167" s="85">
        <v>1</v>
      </c>
      <c r="I167" s="1">
        <v>0</v>
      </c>
      <c r="J167" s="86">
        <f t="shared" si="30"/>
        <v>0</v>
      </c>
      <c r="K167" s="87"/>
      <c r="L167" s="9"/>
      <c r="M167" s="88" t="s">
        <v>1</v>
      </c>
      <c r="N167" s="89" t="s">
        <v>42</v>
      </c>
      <c r="O167" s="90">
        <v>0</v>
      </c>
      <c r="P167" s="90">
        <f t="shared" si="31"/>
        <v>0</v>
      </c>
      <c r="Q167" s="90">
        <v>0</v>
      </c>
      <c r="R167" s="90">
        <f t="shared" si="32"/>
        <v>0</v>
      </c>
      <c r="S167" s="90">
        <v>0</v>
      </c>
      <c r="T167" s="91">
        <f t="shared" si="33"/>
        <v>0</v>
      </c>
      <c r="U167" s="169"/>
      <c r="V167" s="169"/>
      <c r="W167" s="169"/>
      <c r="X167" s="169"/>
      <c r="Y167" s="169"/>
      <c r="Z167" s="169"/>
      <c r="AA167" s="169"/>
      <c r="AB167" s="169"/>
      <c r="AC167" s="169"/>
      <c r="AD167" s="169"/>
      <c r="AE167" s="169"/>
      <c r="AR167" s="92" t="s">
        <v>144</v>
      </c>
      <c r="AT167" s="92" t="s">
        <v>129</v>
      </c>
      <c r="AU167" s="92" t="s">
        <v>85</v>
      </c>
      <c r="AY167" s="3" t="s">
        <v>126</v>
      </c>
      <c r="BE167" s="93">
        <f t="shared" si="34"/>
        <v>0</v>
      </c>
      <c r="BF167" s="93">
        <f t="shared" si="35"/>
        <v>0</v>
      </c>
      <c r="BG167" s="93">
        <f t="shared" si="36"/>
        <v>0</v>
      </c>
      <c r="BH167" s="93">
        <f t="shared" si="37"/>
        <v>0</v>
      </c>
      <c r="BI167" s="93">
        <f t="shared" si="38"/>
        <v>0</v>
      </c>
      <c r="BJ167" s="3" t="s">
        <v>85</v>
      </c>
      <c r="BK167" s="93">
        <f t="shared" si="39"/>
        <v>0</v>
      </c>
      <c r="BL167" s="3" t="s">
        <v>144</v>
      </c>
      <c r="BM167" s="92" t="s">
        <v>555</v>
      </c>
    </row>
    <row r="168" spans="1:65" s="11" customFormat="1" ht="49.15" customHeight="1">
      <c r="A168" s="169"/>
      <c r="B168" s="9"/>
      <c r="C168" s="81" t="s">
        <v>410</v>
      </c>
      <c r="D168" s="81" t="s">
        <v>129</v>
      </c>
      <c r="E168" s="82" t="s">
        <v>1177</v>
      </c>
      <c r="F168" s="83" t="s">
        <v>1178</v>
      </c>
      <c r="G168" s="84" t="s">
        <v>579</v>
      </c>
      <c r="H168" s="85">
        <v>1</v>
      </c>
      <c r="I168" s="1">
        <v>0</v>
      </c>
      <c r="J168" s="86">
        <f t="shared" si="30"/>
        <v>0</v>
      </c>
      <c r="K168" s="87"/>
      <c r="L168" s="9"/>
      <c r="M168" s="88" t="s">
        <v>1</v>
      </c>
      <c r="N168" s="89" t="s">
        <v>42</v>
      </c>
      <c r="O168" s="90">
        <v>0</v>
      </c>
      <c r="P168" s="90">
        <f t="shared" si="31"/>
        <v>0</v>
      </c>
      <c r="Q168" s="90">
        <v>0</v>
      </c>
      <c r="R168" s="90">
        <f t="shared" si="32"/>
        <v>0</v>
      </c>
      <c r="S168" s="90">
        <v>0</v>
      </c>
      <c r="T168" s="91">
        <f t="shared" si="33"/>
        <v>0</v>
      </c>
      <c r="U168" s="169"/>
      <c r="V168" s="169"/>
      <c r="W168" s="169"/>
      <c r="X168" s="169"/>
      <c r="Y168" s="169"/>
      <c r="Z168" s="169"/>
      <c r="AA168" s="169"/>
      <c r="AB168" s="169"/>
      <c r="AC168" s="169"/>
      <c r="AD168" s="169"/>
      <c r="AE168" s="169"/>
      <c r="AR168" s="92" t="s">
        <v>144</v>
      </c>
      <c r="AT168" s="92" t="s">
        <v>129</v>
      </c>
      <c r="AU168" s="92" t="s">
        <v>85</v>
      </c>
      <c r="AY168" s="3" t="s">
        <v>126</v>
      </c>
      <c r="BE168" s="93">
        <f t="shared" si="34"/>
        <v>0</v>
      </c>
      <c r="BF168" s="93">
        <f t="shared" si="35"/>
        <v>0</v>
      </c>
      <c r="BG168" s="93">
        <f t="shared" si="36"/>
        <v>0</v>
      </c>
      <c r="BH168" s="93">
        <f t="shared" si="37"/>
        <v>0</v>
      </c>
      <c r="BI168" s="93">
        <f t="shared" si="38"/>
        <v>0</v>
      </c>
      <c r="BJ168" s="3" t="s">
        <v>85</v>
      </c>
      <c r="BK168" s="93">
        <f t="shared" si="39"/>
        <v>0</v>
      </c>
      <c r="BL168" s="3" t="s">
        <v>144</v>
      </c>
      <c r="BM168" s="92" t="s">
        <v>565</v>
      </c>
    </row>
    <row r="169" spans="1:65" s="11" customFormat="1" ht="49.15" customHeight="1">
      <c r="A169" s="169"/>
      <c r="B169" s="9"/>
      <c r="C169" s="81" t="s">
        <v>416</v>
      </c>
      <c r="D169" s="81" t="s">
        <v>129</v>
      </c>
      <c r="E169" s="82" t="s">
        <v>1179</v>
      </c>
      <c r="F169" s="83" t="s">
        <v>1180</v>
      </c>
      <c r="G169" s="84" t="s">
        <v>579</v>
      </c>
      <c r="H169" s="85">
        <v>29</v>
      </c>
      <c r="I169" s="1">
        <v>0</v>
      </c>
      <c r="J169" s="86">
        <f t="shared" si="30"/>
        <v>0</v>
      </c>
      <c r="K169" s="87"/>
      <c r="L169" s="9"/>
      <c r="M169" s="88" t="s">
        <v>1</v>
      </c>
      <c r="N169" s="89" t="s">
        <v>42</v>
      </c>
      <c r="O169" s="90">
        <v>0</v>
      </c>
      <c r="P169" s="90">
        <f t="shared" si="31"/>
        <v>0</v>
      </c>
      <c r="Q169" s="90">
        <v>0</v>
      </c>
      <c r="R169" s="90">
        <f t="shared" si="32"/>
        <v>0</v>
      </c>
      <c r="S169" s="90">
        <v>0</v>
      </c>
      <c r="T169" s="91">
        <f t="shared" si="33"/>
        <v>0</v>
      </c>
      <c r="U169" s="169"/>
      <c r="V169" s="169"/>
      <c r="W169" s="169"/>
      <c r="X169" s="169"/>
      <c r="Y169" s="169"/>
      <c r="Z169" s="169"/>
      <c r="AA169" s="169"/>
      <c r="AB169" s="169"/>
      <c r="AC169" s="169"/>
      <c r="AD169" s="169"/>
      <c r="AE169" s="169"/>
      <c r="AR169" s="92" t="s">
        <v>144</v>
      </c>
      <c r="AT169" s="92" t="s">
        <v>129</v>
      </c>
      <c r="AU169" s="92" t="s">
        <v>85</v>
      </c>
      <c r="AY169" s="3" t="s">
        <v>126</v>
      </c>
      <c r="BE169" s="93">
        <f t="shared" si="34"/>
        <v>0</v>
      </c>
      <c r="BF169" s="93">
        <f t="shared" si="35"/>
        <v>0</v>
      </c>
      <c r="BG169" s="93">
        <f t="shared" si="36"/>
        <v>0</v>
      </c>
      <c r="BH169" s="93">
        <f t="shared" si="37"/>
        <v>0</v>
      </c>
      <c r="BI169" s="93">
        <f t="shared" si="38"/>
        <v>0</v>
      </c>
      <c r="BJ169" s="3" t="s">
        <v>85</v>
      </c>
      <c r="BK169" s="93">
        <f t="shared" si="39"/>
        <v>0</v>
      </c>
      <c r="BL169" s="3" t="s">
        <v>144</v>
      </c>
      <c r="BM169" s="92" t="s">
        <v>576</v>
      </c>
    </row>
    <row r="170" spans="1:65" s="11" customFormat="1" ht="24.2" customHeight="1">
      <c r="A170" s="169"/>
      <c r="B170" s="9"/>
      <c r="C170" s="81" t="s">
        <v>420</v>
      </c>
      <c r="D170" s="81" t="s">
        <v>129</v>
      </c>
      <c r="E170" s="82" t="s">
        <v>1181</v>
      </c>
      <c r="F170" s="83" t="s">
        <v>1182</v>
      </c>
      <c r="G170" s="84" t="s">
        <v>1183</v>
      </c>
      <c r="H170" s="85">
        <v>29</v>
      </c>
      <c r="I170" s="1">
        <v>0</v>
      </c>
      <c r="J170" s="86">
        <f t="shared" si="30"/>
        <v>0</v>
      </c>
      <c r="K170" s="87"/>
      <c r="L170" s="9"/>
      <c r="M170" s="88" t="s">
        <v>1</v>
      </c>
      <c r="N170" s="89" t="s">
        <v>42</v>
      </c>
      <c r="O170" s="90">
        <v>0</v>
      </c>
      <c r="P170" s="90">
        <f t="shared" si="31"/>
        <v>0</v>
      </c>
      <c r="Q170" s="90">
        <v>0</v>
      </c>
      <c r="R170" s="90">
        <f t="shared" si="32"/>
        <v>0</v>
      </c>
      <c r="S170" s="90">
        <v>0</v>
      </c>
      <c r="T170" s="91">
        <f t="shared" si="33"/>
        <v>0</v>
      </c>
      <c r="U170" s="169"/>
      <c r="V170" s="169"/>
      <c r="W170" s="169"/>
      <c r="X170" s="169"/>
      <c r="Y170" s="169"/>
      <c r="Z170" s="169"/>
      <c r="AA170" s="169"/>
      <c r="AB170" s="169"/>
      <c r="AC170" s="169"/>
      <c r="AD170" s="169"/>
      <c r="AE170" s="169"/>
      <c r="AR170" s="92" t="s">
        <v>144</v>
      </c>
      <c r="AT170" s="92" t="s">
        <v>129</v>
      </c>
      <c r="AU170" s="92" t="s">
        <v>85</v>
      </c>
      <c r="AY170" s="3" t="s">
        <v>126</v>
      </c>
      <c r="BE170" s="93">
        <f t="shared" si="34"/>
        <v>0</v>
      </c>
      <c r="BF170" s="93">
        <f t="shared" si="35"/>
        <v>0</v>
      </c>
      <c r="BG170" s="93">
        <f t="shared" si="36"/>
        <v>0</v>
      </c>
      <c r="BH170" s="93">
        <f t="shared" si="37"/>
        <v>0</v>
      </c>
      <c r="BI170" s="93">
        <f t="shared" si="38"/>
        <v>0</v>
      </c>
      <c r="BJ170" s="3" t="s">
        <v>85</v>
      </c>
      <c r="BK170" s="93">
        <f t="shared" si="39"/>
        <v>0</v>
      </c>
      <c r="BL170" s="3" t="s">
        <v>144</v>
      </c>
      <c r="BM170" s="92" t="s">
        <v>587</v>
      </c>
    </row>
    <row r="171" spans="1:65" s="11" customFormat="1" ht="37.9" customHeight="1">
      <c r="A171" s="169"/>
      <c r="B171" s="9"/>
      <c r="C171" s="81" t="s">
        <v>424</v>
      </c>
      <c r="D171" s="81" t="s">
        <v>129</v>
      </c>
      <c r="E171" s="82" t="s">
        <v>1184</v>
      </c>
      <c r="F171" s="83" t="s">
        <v>1185</v>
      </c>
      <c r="G171" s="84" t="s">
        <v>579</v>
      </c>
      <c r="H171" s="85">
        <v>6</v>
      </c>
      <c r="I171" s="1">
        <v>0</v>
      </c>
      <c r="J171" s="86">
        <f t="shared" si="30"/>
        <v>0</v>
      </c>
      <c r="K171" s="87"/>
      <c r="L171" s="9"/>
      <c r="M171" s="88" t="s">
        <v>1</v>
      </c>
      <c r="N171" s="89" t="s">
        <v>42</v>
      </c>
      <c r="O171" s="90">
        <v>0</v>
      </c>
      <c r="P171" s="90">
        <f t="shared" si="31"/>
        <v>0</v>
      </c>
      <c r="Q171" s="90">
        <v>0</v>
      </c>
      <c r="R171" s="90">
        <f t="shared" si="32"/>
        <v>0</v>
      </c>
      <c r="S171" s="90">
        <v>0</v>
      </c>
      <c r="T171" s="91">
        <f t="shared" si="33"/>
        <v>0</v>
      </c>
      <c r="U171" s="169"/>
      <c r="V171" s="169"/>
      <c r="W171" s="169"/>
      <c r="X171" s="169"/>
      <c r="Y171" s="169"/>
      <c r="Z171" s="169"/>
      <c r="AA171" s="169"/>
      <c r="AB171" s="169"/>
      <c r="AC171" s="169"/>
      <c r="AD171" s="169"/>
      <c r="AE171" s="169"/>
      <c r="AR171" s="92" t="s">
        <v>144</v>
      </c>
      <c r="AT171" s="92" t="s">
        <v>129</v>
      </c>
      <c r="AU171" s="92" t="s">
        <v>85</v>
      </c>
      <c r="AY171" s="3" t="s">
        <v>126</v>
      </c>
      <c r="BE171" s="93">
        <f t="shared" si="34"/>
        <v>0</v>
      </c>
      <c r="BF171" s="93">
        <f t="shared" si="35"/>
        <v>0</v>
      </c>
      <c r="BG171" s="93">
        <f t="shared" si="36"/>
        <v>0</v>
      </c>
      <c r="BH171" s="93">
        <f t="shared" si="37"/>
        <v>0</v>
      </c>
      <c r="BI171" s="93">
        <f t="shared" si="38"/>
        <v>0</v>
      </c>
      <c r="BJ171" s="3" t="s">
        <v>85</v>
      </c>
      <c r="BK171" s="93">
        <f t="shared" si="39"/>
        <v>0</v>
      </c>
      <c r="BL171" s="3" t="s">
        <v>144</v>
      </c>
      <c r="BM171" s="92" t="s">
        <v>596</v>
      </c>
    </row>
    <row r="172" spans="1:65" s="11" customFormat="1" ht="24.2" customHeight="1">
      <c r="A172" s="169"/>
      <c r="B172" s="9"/>
      <c r="C172" s="81" t="s">
        <v>429</v>
      </c>
      <c r="D172" s="81" t="s">
        <v>129</v>
      </c>
      <c r="E172" s="82" t="s">
        <v>1186</v>
      </c>
      <c r="F172" s="83" t="s">
        <v>1187</v>
      </c>
      <c r="G172" s="84" t="s">
        <v>579</v>
      </c>
      <c r="H172" s="85">
        <v>2</v>
      </c>
      <c r="I172" s="1">
        <v>0</v>
      </c>
      <c r="J172" s="86">
        <f t="shared" si="30"/>
        <v>0</v>
      </c>
      <c r="K172" s="87"/>
      <c r="L172" s="9"/>
      <c r="M172" s="88" t="s">
        <v>1</v>
      </c>
      <c r="N172" s="89" t="s">
        <v>42</v>
      </c>
      <c r="O172" s="90">
        <v>0</v>
      </c>
      <c r="P172" s="90">
        <f t="shared" si="31"/>
        <v>0</v>
      </c>
      <c r="Q172" s="90">
        <v>0</v>
      </c>
      <c r="R172" s="90">
        <f t="shared" si="32"/>
        <v>0</v>
      </c>
      <c r="S172" s="90">
        <v>0</v>
      </c>
      <c r="T172" s="91">
        <f t="shared" si="33"/>
        <v>0</v>
      </c>
      <c r="U172" s="169"/>
      <c r="V172" s="169"/>
      <c r="W172" s="169"/>
      <c r="X172" s="169"/>
      <c r="Y172" s="169"/>
      <c r="Z172" s="169"/>
      <c r="AA172" s="169"/>
      <c r="AB172" s="169"/>
      <c r="AC172" s="169"/>
      <c r="AD172" s="169"/>
      <c r="AE172" s="169"/>
      <c r="AR172" s="92" t="s">
        <v>144</v>
      </c>
      <c r="AT172" s="92" t="s">
        <v>129</v>
      </c>
      <c r="AU172" s="92" t="s">
        <v>85</v>
      </c>
      <c r="AY172" s="3" t="s">
        <v>126</v>
      </c>
      <c r="BE172" s="93">
        <f t="shared" si="34"/>
        <v>0</v>
      </c>
      <c r="BF172" s="93">
        <f t="shared" si="35"/>
        <v>0</v>
      </c>
      <c r="BG172" s="93">
        <f t="shared" si="36"/>
        <v>0</v>
      </c>
      <c r="BH172" s="93">
        <f t="shared" si="37"/>
        <v>0</v>
      </c>
      <c r="BI172" s="93">
        <f t="shared" si="38"/>
        <v>0</v>
      </c>
      <c r="BJ172" s="3" t="s">
        <v>85</v>
      </c>
      <c r="BK172" s="93">
        <f t="shared" si="39"/>
        <v>0</v>
      </c>
      <c r="BL172" s="3" t="s">
        <v>144</v>
      </c>
      <c r="BM172" s="92" t="s">
        <v>604</v>
      </c>
    </row>
    <row r="173" spans="1:65" s="11" customFormat="1" ht="16.5" customHeight="1">
      <c r="A173" s="169"/>
      <c r="B173" s="9"/>
      <c r="C173" s="81" t="s">
        <v>433</v>
      </c>
      <c r="D173" s="81" t="s">
        <v>129</v>
      </c>
      <c r="E173" s="82" t="s">
        <v>1188</v>
      </c>
      <c r="F173" s="83" t="s">
        <v>1189</v>
      </c>
      <c r="G173" s="84" t="s">
        <v>579</v>
      </c>
      <c r="H173" s="85">
        <v>40</v>
      </c>
      <c r="I173" s="1">
        <v>0</v>
      </c>
      <c r="J173" s="86">
        <f t="shared" si="30"/>
        <v>0</v>
      </c>
      <c r="K173" s="87"/>
      <c r="L173" s="9"/>
      <c r="M173" s="88" t="s">
        <v>1</v>
      </c>
      <c r="N173" s="89" t="s">
        <v>42</v>
      </c>
      <c r="O173" s="90">
        <v>0</v>
      </c>
      <c r="P173" s="90">
        <f t="shared" si="31"/>
        <v>0</v>
      </c>
      <c r="Q173" s="90">
        <v>0</v>
      </c>
      <c r="R173" s="90">
        <f t="shared" si="32"/>
        <v>0</v>
      </c>
      <c r="S173" s="90">
        <v>0</v>
      </c>
      <c r="T173" s="91">
        <f t="shared" si="33"/>
        <v>0</v>
      </c>
      <c r="U173" s="169"/>
      <c r="V173" s="169"/>
      <c r="W173" s="169"/>
      <c r="X173" s="169"/>
      <c r="Y173" s="169"/>
      <c r="Z173" s="169"/>
      <c r="AA173" s="169"/>
      <c r="AB173" s="169"/>
      <c r="AC173" s="169"/>
      <c r="AD173" s="169"/>
      <c r="AE173" s="169"/>
      <c r="AR173" s="92" t="s">
        <v>144</v>
      </c>
      <c r="AT173" s="92" t="s">
        <v>129</v>
      </c>
      <c r="AU173" s="92" t="s">
        <v>85</v>
      </c>
      <c r="AY173" s="3" t="s">
        <v>126</v>
      </c>
      <c r="BE173" s="93">
        <f t="shared" si="34"/>
        <v>0</v>
      </c>
      <c r="BF173" s="93">
        <f t="shared" si="35"/>
        <v>0</v>
      </c>
      <c r="BG173" s="93">
        <f t="shared" si="36"/>
        <v>0</v>
      </c>
      <c r="BH173" s="93">
        <f t="shared" si="37"/>
        <v>0</v>
      </c>
      <c r="BI173" s="93">
        <f t="shared" si="38"/>
        <v>0</v>
      </c>
      <c r="BJ173" s="3" t="s">
        <v>85</v>
      </c>
      <c r="BK173" s="93">
        <f t="shared" si="39"/>
        <v>0</v>
      </c>
      <c r="BL173" s="3" t="s">
        <v>144</v>
      </c>
      <c r="BM173" s="92" t="s">
        <v>612</v>
      </c>
    </row>
    <row r="174" spans="1:65" s="11" customFormat="1" ht="16.5" customHeight="1">
      <c r="A174" s="169"/>
      <c r="B174" s="9"/>
      <c r="C174" s="81" t="s">
        <v>437</v>
      </c>
      <c r="D174" s="81" t="s">
        <v>129</v>
      </c>
      <c r="E174" s="82" t="s">
        <v>1190</v>
      </c>
      <c r="F174" s="83" t="s">
        <v>1191</v>
      </c>
      <c r="G174" s="84" t="s">
        <v>579</v>
      </c>
      <c r="H174" s="85">
        <v>12</v>
      </c>
      <c r="I174" s="1">
        <v>0</v>
      </c>
      <c r="J174" s="86">
        <f t="shared" si="30"/>
        <v>0</v>
      </c>
      <c r="K174" s="87"/>
      <c r="L174" s="9"/>
      <c r="M174" s="88" t="s">
        <v>1</v>
      </c>
      <c r="N174" s="89" t="s">
        <v>42</v>
      </c>
      <c r="O174" s="90">
        <v>0</v>
      </c>
      <c r="P174" s="90">
        <f t="shared" si="31"/>
        <v>0</v>
      </c>
      <c r="Q174" s="90">
        <v>0</v>
      </c>
      <c r="R174" s="90">
        <f t="shared" si="32"/>
        <v>0</v>
      </c>
      <c r="S174" s="90">
        <v>0</v>
      </c>
      <c r="T174" s="91">
        <f t="shared" si="33"/>
        <v>0</v>
      </c>
      <c r="U174" s="169"/>
      <c r="V174" s="169"/>
      <c r="W174" s="169"/>
      <c r="X174" s="169"/>
      <c r="Y174" s="169"/>
      <c r="Z174" s="169"/>
      <c r="AA174" s="169"/>
      <c r="AB174" s="169"/>
      <c r="AC174" s="169"/>
      <c r="AD174" s="169"/>
      <c r="AE174" s="169"/>
      <c r="AR174" s="92" t="s">
        <v>144</v>
      </c>
      <c r="AT174" s="92" t="s">
        <v>129</v>
      </c>
      <c r="AU174" s="92" t="s">
        <v>85</v>
      </c>
      <c r="AY174" s="3" t="s">
        <v>126</v>
      </c>
      <c r="BE174" s="93">
        <f t="shared" si="34"/>
        <v>0</v>
      </c>
      <c r="BF174" s="93">
        <f t="shared" si="35"/>
        <v>0</v>
      </c>
      <c r="BG174" s="93">
        <f t="shared" si="36"/>
        <v>0</v>
      </c>
      <c r="BH174" s="93">
        <f t="shared" si="37"/>
        <v>0</v>
      </c>
      <c r="BI174" s="93">
        <f t="shared" si="38"/>
        <v>0</v>
      </c>
      <c r="BJ174" s="3" t="s">
        <v>85</v>
      </c>
      <c r="BK174" s="93">
        <f t="shared" si="39"/>
        <v>0</v>
      </c>
      <c r="BL174" s="3" t="s">
        <v>144</v>
      </c>
      <c r="BM174" s="92" t="s">
        <v>622</v>
      </c>
    </row>
    <row r="175" spans="1:65" s="11" customFormat="1" ht="16.5" customHeight="1">
      <c r="A175" s="169"/>
      <c r="B175" s="9"/>
      <c r="C175" s="81" t="s">
        <v>442</v>
      </c>
      <c r="D175" s="81" t="s">
        <v>129</v>
      </c>
      <c r="E175" s="82" t="s">
        <v>1192</v>
      </c>
      <c r="F175" s="83" t="s">
        <v>1193</v>
      </c>
      <c r="G175" s="84" t="s">
        <v>579</v>
      </c>
      <c r="H175" s="85">
        <v>20</v>
      </c>
      <c r="I175" s="1">
        <v>0</v>
      </c>
      <c r="J175" s="86">
        <f t="shared" si="30"/>
        <v>0</v>
      </c>
      <c r="K175" s="87"/>
      <c r="L175" s="9"/>
      <c r="M175" s="88" t="s">
        <v>1</v>
      </c>
      <c r="N175" s="89" t="s">
        <v>42</v>
      </c>
      <c r="O175" s="90">
        <v>0</v>
      </c>
      <c r="P175" s="90">
        <f t="shared" si="31"/>
        <v>0</v>
      </c>
      <c r="Q175" s="90">
        <v>0</v>
      </c>
      <c r="R175" s="90">
        <f t="shared" si="32"/>
        <v>0</v>
      </c>
      <c r="S175" s="90">
        <v>0</v>
      </c>
      <c r="T175" s="91">
        <f t="shared" si="33"/>
        <v>0</v>
      </c>
      <c r="U175" s="169"/>
      <c r="V175" s="169"/>
      <c r="W175" s="169"/>
      <c r="X175" s="169"/>
      <c r="Y175" s="169"/>
      <c r="Z175" s="169"/>
      <c r="AA175" s="169"/>
      <c r="AB175" s="169"/>
      <c r="AC175" s="169"/>
      <c r="AD175" s="169"/>
      <c r="AE175" s="169"/>
      <c r="AR175" s="92" t="s">
        <v>144</v>
      </c>
      <c r="AT175" s="92" t="s">
        <v>129</v>
      </c>
      <c r="AU175" s="92" t="s">
        <v>85</v>
      </c>
      <c r="AY175" s="3" t="s">
        <v>126</v>
      </c>
      <c r="BE175" s="93">
        <f t="shared" si="34"/>
        <v>0</v>
      </c>
      <c r="BF175" s="93">
        <f t="shared" si="35"/>
        <v>0</v>
      </c>
      <c r="BG175" s="93">
        <f t="shared" si="36"/>
        <v>0</v>
      </c>
      <c r="BH175" s="93">
        <f t="shared" si="37"/>
        <v>0</v>
      </c>
      <c r="BI175" s="93">
        <f t="shared" si="38"/>
        <v>0</v>
      </c>
      <c r="BJ175" s="3" t="s">
        <v>85</v>
      </c>
      <c r="BK175" s="93">
        <f t="shared" si="39"/>
        <v>0</v>
      </c>
      <c r="BL175" s="3" t="s">
        <v>144</v>
      </c>
      <c r="BM175" s="92" t="s">
        <v>628</v>
      </c>
    </row>
    <row r="176" spans="1:65" s="11" customFormat="1" ht="16.5" customHeight="1">
      <c r="A176" s="169"/>
      <c r="B176" s="9"/>
      <c r="C176" s="81" t="s">
        <v>446</v>
      </c>
      <c r="D176" s="81" t="s">
        <v>129</v>
      </c>
      <c r="E176" s="82" t="s">
        <v>1194</v>
      </c>
      <c r="F176" s="83" t="s">
        <v>1116</v>
      </c>
      <c r="G176" s="84" t="s">
        <v>579</v>
      </c>
      <c r="H176" s="85">
        <v>3</v>
      </c>
      <c r="I176" s="1">
        <v>0</v>
      </c>
      <c r="J176" s="86">
        <f t="shared" si="30"/>
        <v>0</v>
      </c>
      <c r="K176" s="87"/>
      <c r="L176" s="9"/>
      <c r="M176" s="88" t="s">
        <v>1</v>
      </c>
      <c r="N176" s="89" t="s">
        <v>42</v>
      </c>
      <c r="O176" s="90">
        <v>0</v>
      </c>
      <c r="P176" s="90">
        <f t="shared" si="31"/>
        <v>0</v>
      </c>
      <c r="Q176" s="90">
        <v>0</v>
      </c>
      <c r="R176" s="90">
        <f t="shared" si="32"/>
        <v>0</v>
      </c>
      <c r="S176" s="90">
        <v>0</v>
      </c>
      <c r="T176" s="91">
        <f t="shared" si="33"/>
        <v>0</v>
      </c>
      <c r="U176" s="169"/>
      <c r="V176" s="169"/>
      <c r="W176" s="169"/>
      <c r="X176" s="169"/>
      <c r="Y176" s="169"/>
      <c r="Z176" s="169"/>
      <c r="AA176" s="169"/>
      <c r="AB176" s="169"/>
      <c r="AC176" s="169"/>
      <c r="AD176" s="169"/>
      <c r="AE176" s="169"/>
      <c r="AR176" s="92" t="s">
        <v>144</v>
      </c>
      <c r="AT176" s="92" t="s">
        <v>129</v>
      </c>
      <c r="AU176" s="92" t="s">
        <v>85</v>
      </c>
      <c r="AY176" s="3" t="s">
        <v>126</v>
      </c>
      <c r="BE176" s="93">
        <f t="shared" si="34"/>
        <v>0</v>
      </c>
      <c r="BF176" s="93">
        <f t="shared" si="35"/>
        <v>0</v>
      </c>
      <c r="BG176" s="93">
        <f t="shared" si="36"/>
        <v>0</v>
      </c>
      <c r="BH176" s="93">
        <f t="shared" si="37"/>
        <v>0</v>
      </c>
      <c r="BI176" s="93">
        <f t="shared" si="38"/>
        <v>0</v>
      </c>
      <c r="BJ176" s="3" t="s">
        <v>85</v>
      </c>
      <c r="BK176" s="93">
        <f t="shared" si="39"/>
        <v>0</v>
      </c>
      <c r="BL176" s="3" t="s">
        <v>144</v>
      </c>
      <c r="BM176" s="92" t="s">
        <v>634</v>
      </c>
    </row>
    <row r="177" spans="1:65" s="11" customFormat="1" ht="16.5" customHeight="1">
      <c r="A177" s="169"/>
      <c r="B177" s="9"/>
      <c r="C177" s="81" t="s">
        <v>450</v>
      </c>
      <c r="D177" s="81" t="s">
        <v>129</v>
      </c>
      <c r="E177" s="82" t="s">
        <v>1195</v>
      </c>
      <c r="F177" s="83" t="s">
        <v>1118</v>
      </c>
      <c r="G177" s="84" t="s">
        <v>579</v>
      </c>
      <c r="H177" s="85">
        <v>2</v>
      </c>
      <c r="I177" s="1">
        <v>0</v>
      </c>
      <c r="J177" s="86">
        <f t="shared" si="30"/>
        <v>0</v>
      </c>
      <c r="K177" s="87"/>
      <c r="L177" s="9"/>
      <c r="M177" s="88" t="s">
        <v>1</v>
      </c>
      <c r="N177" s="89" t="s">
        <v>42</v>
      </c>
      <c r="O177" s="90">
        <v>0</v>
      </c>
      <c r="P177" s="90">
        <f t="shared" si="31"/>
        <v>0</v>
      </c>
      <c r="Q177" s="90">
        <v>0</v>
      </c>
      <c r="R177" s="90">
        <f t="shared" si="32"/>
        <v>0</v>
      </c>
      <c r="S177" s="90">
        <v>0</v>
      </c>
      <c r="T177" s="91">
        <f t="shared" si="33"/>
        <v>0</v>
      </c>
      <c r="U177" s="169"/>
      <c r="V177" s="169"/>
      <c r="W177" s="169"/>
      <c r="X177" s="169"/>
      <c r="Y177" s="169"/>
      <c r="Z177" s="169"/>
      <c r="AA177" s="169"/>
      <c r="AB177" s="169"/>
      <c r="AC177" s="169"/>
      <c r="AD177" s="169"/>
      <c r="AE177" s="169"/>
      <c r="AR177" s="92" t="s">
        <v>144</v>
      </c>
      <c r="AT177" s="92" t="s">
        <v>129</v>
      </c>
      <c r="AU177" s="92" t="s">
        <v>85</v>
      </c>
      <c r="AY177" s="3" t="s">
        <v>126</v>
      </c>
      <c r="BE177" s="93">
        <f t="shared" si="34"/>
        <v>0</v>
      </c>
      <c r="BF177" s="93">
        <f t="shared" si="35"/>
        <v>0</v>
      </c>
      <c r="BG177" s="93">
        <f t="shared" si="36"/>
        <v>0</v>
      </c>
      <c r="BH177" s="93">
        <f t="shared" si="37"/>
        <v>0</v>
      </c>
      <c r="BI177" s="93">
        <f t="shared" si="38"/>
        <v>0</v>
      </c>
      <c r="BJ177" s="3" t="s">
        <v>85</v>
      </c>
      <c r="BK177" s="93">
        <f t="shared" si="39"/>
        <v>0</v>
      </c>
      <c r="BL177" s="3" t="s">
        <v>144</v>
      </c>
      <c r="BM177" s="92" t="s">
        <v>643</v>
      </c>
    </row>
    <row r="178" spans="1:65" s="11" customFormat="1" ht="16.5" customHeight="1">
      <c r="A178" s="169"/>
      <c r="B178" s="9"/>
      <c r="C178" s="81" t="s">
        <v>454</v>
      </c>
      <c r="D178" s="81" t="s">
        <v>129</v>
      </c>
      <c r="E178" s="82" t="s">
        <v>1196</v>
      </c>
      <c r="F178" s="83" t="s">
        <v>1197</v>
      </c>
      <c r="G178" s="84" t="s">
        <v>579</v>
      </c>
      <c r="H178" s="85">
        <v>4</v>
      </c>
      <c r="I178" s="1">
        <v>0</v>
      </c>
      <c r="J178" s="86">
        <f t="shared" si="30"/>
        <v>0</v>
      </c>
      <c r="K178" s="87"/>
      <c r="L178" s="9"/>
      <c r="M178" s="88" t="s">
        <v>1</v>
      </c>
      <c r="N178" s="89" t="s">
        <v>42</v>
      </c>
      <c r="O178" s="90">
        <v>0</v>
      </c>
      <c r="P178" s="90">
        <f t="shared" si="31"/>
        <v>0</v>
      </c>
      <c r="Q178" s="90">
        <v>0</v>
      </c>
      <c r="R178" s="90">
        <f t="shared" si="32"/>
        <v>0</v>
      </c>
      <c r="S178" s="90">
        <v>0</v>
      </c>
      <c r="T178" s="91">
        <f t="shared" si="33"/>
        <v>0</v>
      </c>
      <c r="U178" s="169"/>
      <c r="V178" s="169"/>
      <c r="W178" s="169"/>
      <c r="X178" s="169"/>
      <c r="Y178" s="169"/>
      <c r="Z178" s="169"/>
      <c r="AA178" s="169"/>
      <c r="AB178" s="169"/>
      <c r="AC178" s="169"/>
      <c r="AD178" s="169"/>
      <c r="AE178" s="169"/>
      <c r="AR178" s="92" t="s">
        <v>144</v>
      </c>
      <c r="AT178" s="92" t="s">
        <v>129</v>
      </c>
      <c r="AU178" s="92" t="s">
        <v>85</v>
      </c>
      <c r="AY178" s="3" t="s">
        <v>126</v>
      </c>
      <c r="BE178" s="93">
        <f t="shared" si="34"/>
        <v>0</v>
      </c>
      <c r="BF178" s="93">
        <f t="shared" si="35"/>
        <v>0</v>
      </c>
      <c r="BG178" s="93">
        <f t="shared" si="36"/>
        <v>0</v>
      </c>
      <c r="BH178" s="93">
        <f t="shared" si="37"/>
        <v>0</v>
      </c>
      <c r="BI178" s="93">
        <f t="shared" si="38"/>
        <v>0</v>
      </c>
      <c r="BJ178" s="3" t="s">
        <v>85</v>
      </c>
      <c r="BK178" s="93">
        <f t="shared" si="39"/>
        <v>0</v>
      </c>
      <c r="BL178" s="3" t="s">
        <v>144</v>
      </c>
      <c r="BM178" s="92" t="s">
        <v>655</v>
      </c>
    </row>
    <row r="179" spans="1:65" s="11" customFormat="1" ht="16.5" customHeight="1">
      <c r="A179" s="169"/>
      <c r="B179" s="9"/>
      <c r="C179" s="81" t="s">
        <v>458</v>
      </c>
      <c r="D179" s="81" t="s">
        <v>129</v>
      </c>
      <c r="E179" s="82" t="s">
        <v>1198</v>
      </c>
      <c r="F179" s="83" t="s">
        <v>1199</v>
      </c>
      <c r="G179" s="84" t="s">
        <v>579</v>
      </c>
      <c r="H179" s="85">
        <v>1</v>
      </c>
      <c r="I179" s="1">
        <v>0</v>
      </c>
      <c r="J179" s="86">
        <f t="shared" si="30"/>
        <v>0</v>
      </c>
      <c r="K179" s="87"/>
      <c r="L179" s="9"/>
      <c r="M179" s="88" t="s">
        <v>1</v>
      </c>
      <c r="N179" s="89" t="s">
        <v>42</v>
      </c>
      <c r="O179" s="90">
        <v>0</v>
      </c>
      <c r="P179" s="90">
        <f t="shared" si="31"/>
        <v>0</v>
      </c>
      <c r="Q179" s="90">
        <v>0</v>
      </c>
      <c r="R179" s="90">
        <f t="shared" si="32"/>
        <v>0</v>
      </c>
      <c r="S179" s="90">
        <v>0</v>
      </c>
      <c r="T179" s="91">
        <f t="shared" si="33"/>
        <v>0</v>
      </c>
      <c r="U179" s="169"/>
      <c r="V179" s="169"/>
      <c r="W179" s="169"/>
      <c r="X179" s="169"/>
      <c r="Y179" s="169"/>
      <c r="Z179" s="169"/>
      <c r="AA179" s="169"/>
      <c r="AB179" s="169"/>
      <c r="AC179" s="169"/>
      <c r="AD179" s="169"/>
      <c r="AE179" s="169"/>
      <c r="AR179" s="92" t="s">
        <v>144</v>
      </c>
      <c r="AT179" s="92" t="s">
        <v>129</v>
      </c>
      <c r="AU179" s="92" t="s">
        <v>85</v>
      </c>
      <c r="AY179" s="3" t="s">
        <v>126</v>
      </c>
      <c r="BE179" s="93">
        <f t="shared" si="34"/>
        <v>0</v>
      </c>
      <c r="BF179" s="93">
        <f t="shared" si="35"/>
        <v>0</v>
      </c>
      <c r="BG179" s="93">
        <f t="shared" si="36"/>
        <v>0</v>
      </c>
      <c r="BH179" s="93">
        <f t="shared" si="37"/>
        <v>0</v>
      </c>
      <c r="BI179" s="93">
        <f t="shared" si="38"/>
        <v>0</v>
      </c>
      <c r="BJ179" s="3" t="s">
        <v>85</v>
      </c>
      <c r="BK179" s="93">
        <f t="shared" si="39"/>
        <v>0</v>
      </c>
      <c r="BL179" s="3" t="s">
        <v>144</v>
      </c>
      <c r="BM179" s="92" t="s">
        <v>667</v>
      </c>
    </row>
    <row r="180" spans="1:65" s="11" customFormat="1" ht="37.9" customHeight="1">
      <c r="A180" s="169"/>
      <c r="B180" s="9"/>
      <c r="C180" s="81" t="s">
        <v>462</v>
      </c>
      <c r="D180" s="81" t="s">
        <v>129</v>
      </c>
      <c r="E180" s="82" t="s">
        <v>1200</v>
      </c>
      <c r="F180" s="83" t="s">
        <v>1201</v>
      </c>
      <c r="G180" s="84" t="s">
        <v>579</v>
      </c>
      <c r="H180" s="85">
        <v>16</v>
      </c>
      <c r="I180" s="1">
        <v>0</v>
      </c>
      <c r="J180" s="86">
        <f t="shared" si="30"/>
        <v>0</v>
      </c>
      <c r="K180" s="87"/>
      <c r="L180" s="9"/>
      <c r="M180" s="88" t="s">
        <v>1</v>
      </c>
      <c r="N180" s="89" t="s">
        <v>42</v>
      </c>
      <c r="O180" s="90">
        <v>0</v>
      </c>
      <c r="P180" s="90">
        <f t="shared" si="31"/>
        <v>0</v>
      </c>
      <c r="Q180" s="90">
        <v>0</v>
      </c>
      <c r="R180" s="90">
        <f t="shared" si="32"/>
        <v>0</v>
      </c>
      <c r="S180" s="90">
        <v>0</v>
      </c>
      <c r="T180" s="91">
        <f t="shared" si="33"/>
        <v>0</v>
      </c>
      <c r="U180" s="169"/>
      <c r="V180" s="169"/>
      <c r="W180" s="169"/>
      <c r="X180" s="169"/>
      <c r="Y180" s="169"/>
      <c r="Z180" s="169"/>
      <c r="AA180" s="169"/>
      <c r="AB180" s="169"/>
      <c r="AC180" s="169"/>
      <c r="AD180" s="169"/>
      <c r="AE180" s="169"/>
      <c r="AR180" s="92" t="s">
        <v>144</v>
      </c>
      <c r="AT180" s="92" t="s">
        <v>129</v>
      </c>
      <c r="AU180" s="92" t="s">
        <v>85</v>
      </c>
      <c r="AY180" s="3" t="s">
        <v>126</v>
      </c>
      <c r="BE180" s="93">
        <f t="shared" si="34"/>
        <v>0</v>
      </c>
      <c r="BF180" s="93">
        <f t="shared" si="35"/>
        <v>0</v>
      </c>
      <c r="BG180" s="93">
        <f t="shared" si="36"/>
        <v>0</v>
      </c>
      <c r="BH180" s="93">
        <f t="shared" si="37"/>
        <v>0</v>
      </c>
      <c r="BI180" s="93">
        <f t="shared" si="38"/>
        <v>0</v>
      </c>
      <c r="BJ180" s="3" t="s">
        <v>85</v>
      </c>
      <c r="BK180" s="93">
        <f t="shared" si="39"/>
        <v>0</v>
      </c>
      <c r="BL180" s="3" t="s">
        <v>144</v>
      </c>
      <c r="BM180" s="92" t="s">
        <v>678</v>
      </c>
    </row>
    <row r="181" spans="1:65" s="11" customFormat="1" ht="16.5" customHeight="1">
      <c r="A181" s="169"/>
      <c r="B181" s="9"/>
      <c r="C181" s="81" t="s">
        <v>468</v>
      </c>
      <c r="D181" s="81" t="s">
        <v>129</v>
      </c>
      <c r="E181" s="82" t="s">
        <v>1202</v>
      </c>
      <c r="F181" s="83" t="s">
        <v>1203</v>
      </c>
      <c r="G181" s="84" t="s">
        <v>407</v>
      </c>
      <c r="H181" s="85">
        <v>300</v>
      </c>
      <c r="I181" s="1">
        <v>0</v>
      </c>
      <c r="J181" s="86">
        <f t="shared" si="30"/>
        <v>0</v>
      </c>
      <c r="K181" s="87"/>
      <c r="L181" s="9"/>
      <c r="M181" s="88" t="s">
        <v>1</v>
      </c>
      <c r="N181" s="89" t="s">
        <v>42</v>
      </c>
      <c r="O181" s="90">
        <v>0</v>
      </c>
      <c r="P181" s="90">
        <f t="shared" si="31"/>
        <v>0</v>
      </c>
      <c r="Q181" s="90">
        <v>0</v>
      </c>
      <c r="R181" s="90">
        <f t="shared" si="32"/>
        <v>0</v>
      </c>
      <c r="S181" s="90">
        <v>0</v>
      </c>
      <c r="T181" s="91">
        <f t="shared" si="33"/>
        <v>0</v>
      </c>
      <c r="U181" s="169"/>
      <c r="V181" s="169"/>
      <c r="W181" s="169"/>
      <c r="X181" s="169"/>
      <c r="Y181" s="169"/>
      <c r="Z181" s="169"/>
      <c r="AA181" s="169"/>
      <c r="AB181" s="169"/>
      <c r="AC181" s="169"/>
      <c r="AD181" s="169"/>
      <c r="AE181" s="169"/>
      <c r="AR181" s="92" t="s">
        <v>144</v>
      </c>
      <c r="AT181" s="92" t="s">
        <v>129</v>
      </c>
      <c r="AU181" s="92" t="s">
        <v>85</v>
      </c>
      <c r="AY181" s="3" t="s">
        <v>126</v>
      </c>
      <c r="BE181" s="93">
        <f t="shared" si="34"/>
        <v>0</v>
      </c>
      <c r="BF181" s="93">
        <f t="shared" si="35"/>
        <v>0</v>
      </c>
      <c r="BG181" s="93">
        <f t="shared" si="36"/>
        <v>0</v>
      </c>
      <c r="BH181" s="93">
        <f t="shared" si="37"/>
        <v>0</v>
      </c>
      <c r="BI181" s="93">
        <f t="shared" si="38"/>
        <v>0</v>
      </c>
      <c r="BJ181" s="3" t="s">
        <v>85</v>
      </c>
      <c r="BK181" s="93">
        <f t="shared" si="39"/>
        <v>0</v>
      </c>
      <c r="BL181" s="3" t="s">
        <v>144</v>
      </c>
      <c r="BM181" s="92" t="s">
        <v>688</v>
      </c>
    </row>
    <row r="182" spans="1:65" s="11" customFormat="1" ht="16.5" customHeight="1">
      <c r="A182" s="169"/>
      <c r="B182" s="9"/>
      <c r="C182" s="81" t="s">
        <v>472</v>
      </c>
      <c r="D182" s="81" t="s">
        <v>129</v>
      </c>
      <c r="E182" s="82" t="s">
        <v>1204</v>
      </c>
      <c r="F182" s="83" t="s">
        <v>1205</v>
      </c>
      <c r="G182" s="84" t="s">
        <v>407</v>
      </c>
      <c r="H182" s="85">
        <v>280</v>
      </c>
      <c r="I182" s="1">
        <v>0</v>
      </c>
      <c r="J182" s="86">
        <f t="shared" si="30"/>
        <v>0</v>
      </c>
      <c r="K182" s="87"/>
      <c r="L182" s="9"/>
      <c r="M182" s="88" t="s">
        <v>1</v>
      </c>
      <c r="N182" s="89" t="s">
        <v>42</v>
      </c>
      <c r="O182" s="90">
        <v>0</v>
      </c>
      <c r="P182" s="90">
        <f t="shared" si="31"/>
        <v>0</v>
      </c>
      <c r="Q182" s="90">
        <v>0</v>
      </c>
      <c r="R182" s="90">
        <f t="shared" si="32"/>
        <v>0</v>
      </c>
      <c r="S182" s="90">
        <v>0</v>
      </c>
      <c r="T182" s="91">
        <f t="shared" si="33"/>
        <v>0</v>
      </c>
      <c r="U182" s="169"/>
      <c r="V182" s="169"/>
      <c r="W182" s="169"/>
      <c r="X182" s="169"/>
      <c r="Y182" s="169"/>
      <c r="Z182" s="169"/>
      <c r="AA182" s="169"/>
      <c r="AB182" s="169"/>
      <c r="AC182" s="169"/>
      <c r="AD182" s="169"/>
      <c r="AE182" s="169"/>
      <c r="AR182" s="92" t="s">
        <v>144</v>
      </c>
      <c r="AT182" s="92" t="s">
        <v>129</v>
      </c>
      <c r="AU182" s="92" t="s">
        <v>85</v>
      </c>
      <c r="AY182" s="3" t="s">
        <v>126</v>
      </c>
      <c r="BE182" s="93">
        <f t="shared" si="34"/>
        <v>0</v>
      </c>
      <c r="BF182" s="93">
        <f t="shared" si="35"/>
        <v>0</v>
      </c>
      <c r="BG182" s="93">
        <f t="shared" si="36"/>
        <v>0</v>
      </c>
      <c r="BH182" s="93">
        <f t="shared" si="37"/>
        <v>0</v>
      </c>
      <c r="BI182" s="93">
        <f t="shared" si="38"/>
        <v>0</v>
      </c>
      <c r="BJ182" s="3" t="s">
        <v>85</v>
      </c>
      <c r="BK182" s="93">
        <f t="shared" si="39"/>
        <v>0</v>
      </c>
      <c r="BL182" s="3" t="s">
        <v>144</v>
      </c>
      <c r="BM182" s="92" t="s">
        <v>699</v>
      </c>
    </row>
    <row r="183" spans="1:65" s="11" customFormat="1" ht="16.5" customHeight="1">
      <c r="A183" s="169"/>
      <c r="B183" s="9"/>
      <c r="C183" s="81" t="s">
        <v>478</v>
      </c>
      <c r="D183" s="81" t="s">
        <v>129</v>
      </c>
      <c r="E183" s="82" t="s">
        <v>1206</v>
      </c>
      <c r="F183" s="83" t="s">
        <v>1207</v>
      </c>
      <c r="G183" s="84" t="s">
        <v>407</v>
      </c>
      <c r="H183" s="85">
        <v>50</v>
      </c>
      <c r="I183" s="1">
        <v>0</v>
      </c>
      <c r="J183" s="86">
        <f t="shared" si="30"/>
        <v>0</v>
      </c>
      <c r="K183" s="87"/>
      <c r="L183" s="9"/>
      <c r="M183" s="88" t="s">
        <v>1</v>
      </c>
      <c r="N183" s="89" t="s">
        <v>42</v>
      </c>
      <c r="O183" s="90">
        <v>0</v>
      </c>
      <c r="P183" s="90">
        <f t="shared" si="31"/>
        <v>0</v>
      </c>
      <c r="Q183" s="90">
        <v>0</v>
      </c>
      <c r="R183" s="90">
        <f t="shared" si="32"/>
        <v>0</v>
      </c>
      <c r="S183" s="90">
        <v>0</v>
      </c>
      <c r="T183" s="91">
        <f t="shared" si="33"/>
        <v>0</v>
      </c>
      <c r="U183" s="169"/>
      <c r="V183" s="169"/>
      <c r="W183" s="169"/>
      <c r="X183" s="169"/>
      <c r="Y183" s="169"/>
      <c r="Z183" s="169"/>
      <c r="AA183" s="169"/>
      <c r="AB183" s="169"/>
      <c r="AC183" s="169"/>
      <c r="AD183" s="169"/>
      <c r="AE183" s="169"/>
      <c r="AR183" s="92" t="s">
        <v>144</v>
      </c>
      <c r="AT183" s="92" t="s">
        <v>129</v>
      </c>
      <c r="AU183" s="92" t="s">
        <v>85</v>
      </c>
      <c r="AY183" s="3" t="s">
        <v>126</v>
      </c>
      <c r="BE183" s="93">
        <f t="shared" si="34"/>
        <v>0</v>
      </c>
      <c r="BF183" s="93">
        <f t="shared" si="35"/>
        <v>0</v>
      </c>
      <c r="BG183" s="93">
        <f t="shared" si="36"/>
        <v>0</v>
      </c>
      <c r="BH183" s="93">
        <f t="shared" si="37"/>
        <v>0</v>
      </c>
      <c r="BI183" s="93">
        <f t="shared" si="38"/>
        <v>0</v>
      </c>
      <c r="BJ183" s="3" t="s">
        <v>85</v>
      </c>
      <c r="BK183" s="93">
        <f t="shared" si="39"/>
        <v>0</v>
      </c>
      <c r="BL183" s="3" t="s">
        <v>144</v>
      </c>
      <c r="BM183" s="92" t="s">
        <v>708</v>
      </c>
    </row>
    <row r="184" spans="1:65" s="11" customFormat="1" ht="16.5" customHeight="1">
      <c r="A184" s="169"/>
      <c r="B184" s="9"/>
      <c r="C184" s="81" t="s">
        <v>482</v>
      </c>
      <c r="D184" s="81" t="s">
        <v>129</v>
      </c>
      <c r="E184" s="82" t="s">
        <v>1208</v>
      </c>
      <c r="F184" s="83" t="s">
        <v>1151</v>
      </c>
      <c r="G184" s="84" t="s">
        <v>579</v>
      </c>
      <c r="H184" s="85">
        <v>2</v>
      </c>
      <c r="I184" s="1">
        <v>0</v>
      </c>
      <c r="J184" s="86">
        <f t="shared" si="30"/>
        <v>0</v>
      </c>
      <c r="K184" s="87"/>
      <c r="L184" s="9"/>
      <c r="M184" s="88" t="s">
        <v>1</v>
      </c>
      <c r="N184" s="89" t="s">
        <v>42</v>
      </c>
      <c r="O184" s="90">
        <v>0</v>
      </c>
      <c r="P184" s="90">
        <f t="shared" si="31"/>
        <v>0</v>
      </c>
      <c r="Q184" s="90">
        <v>0</v>
      </c>
      <c r="R184" s="90">
        <f t="shared" si="32"/>
        <v>0</v>
      </c>
      <c r="S184" s="90">
        <v>0</v>
      </c>
      <c r="T184" s="91">
        <f t="shared" si="33"/>
        <v>0</v>
      </c>
      <c r="U184" s="169"/>
      <c r="V184" s="169"/>
      <c r="W184" s="104"/>
      <c r="X184" s="169"/>
      <c r="Y184" s="169"/>
      <c r="Z184" s="169"/>
      <c r="AA184" s="169"/>
      <c r="AB184" s="169"/>
      <c r="AC184" s="169"/>
      <c r="AD184" s="169"/>
      <c r="AE184" s="169"/>
      <c r="AR184" s="92" t="s">
        <v>144</v>
      </c>
      <c r="AT184" s="92" t="s">
        <v>129</v>
      </c>
      <c r="AU184" s="92" t="s">
        <v>85</v>
      </c>
      <c r="AY184" s="3" t="s">
        <v>126</v>
      </c>
      <c r="BE184" s="93">
        <f t="shared" si="34"/>
        <v>0</v>
      </c>
      <c r="BF184" s="93">
        <f t="shared" si="35"/>
        <v>0</v>
      </c>
      <c r="BG184" s="93">
        <f t="shared" si="36"/>
        <v>0</v>
      </c>
      <c r="BH184" s="93">
        <f t="shared" si="37"/>
        <v>0</v>
      </c>
      <c r="BI184" s="93">
        <f t="shared" si="38"/>
        <v>0</v>
      </c>
      <c r="BJ184" s="3" t="s">
        <v>85</v>
      </c>
      <c r="BK184" s="93">
        <f t="shared" si="39"/>
        <v>0</v>
      </c>
      <c r="BL184" s="3" t="s">
        <v>144</v>
      </c>
      <c r="BM184" s="92" t="s">
        <v>722</v>
      </c>
    </row>
    <row r="185" spans="1:65" s="11" customFormat="1" ht="16.5" customHeight="1">
      <c r="A185" s="169"/>
      <c r="B185" s="9"/>
      <c r="C185" s="81" t="s">
        <v>488</v>
      </c>
      <c r="D185" s="81" t="s">
        <v>129</v>
      </c>
      <c r="E185" s="82" t="s">
        <v>1209</v>
      </c>
      <c r="F185" s="83" t="s">
        <v>1153</v>
      </c>
      <c r="G185" s="84" t="s">
        <v>579</v>
      </c>
      <c r="H185" s="85">
        <v>2</v>
      </c>
      <c r="I185" s="1">
        <v>0</v>
      </c>
      <c r="J185" s="86">
        <f t="shared" si="30"/>
        <v>0</v>
      </c>
      <c r="K185" s="87"/>
      <c r="L185" s="9"/>
      <c r="M185" s="88" t="s">
        <v>1</v>
      </c>
      <c r="N185" s="89" t="s">
        <v>42</v>
      </c>
      <c r="O185" s="90">
        <v>0</v>
      </c>
      <c r="P185" s="90">
        <f t="shared" si="31"/>
        <v>0</v>
      </c>
      <c r="Q185" s="90">
        <v>0</v>
      </c>
      <c r="R185" s="90">
        <f t="shared" si="32"/>
        <v>0</v>
      </c>
      <c r="S185" s="90">
        <v>0</v>
      </c>
      <c r="T185" s="91">
        <f t="shared" si="33"/>
        <v>0</v>
      </c>
      <c r="U185" s="169"/>
      <c r="V185" s="169"/>
      <c r="W185" s="169"/>
      <c r="X185" s="169"/>
      <c r="Y185" s="169"/>
      <c r="Z185" s="169"/>
      <c r="AA185" s="169"/>
      <c r="AB185" s="169"/>
      <c r="AC185" s="169"/>
      <c r="AD185" s="169"/>
      <c r="AE185" s="169"/>
      <c r="AR185" s="92" t="s">
        <v>144</v>
      </c>
      <c r="AT185" s="92" t="s">
        <v>129</v>
      </c>
      <c r="AU185" s="92" t="s">
        <v>85</v>
      </c>
      <c r="AY185" s="3" t="s">
        <v>126</v>
      </c>
      <c r="BE185" s="93">
        <f t="shared" si="34"/>
        <v>0</v>
      </c>
      <c r="BF185" s="93">
        <f t="shared" si="35"/>
        <v>0</v>
      </c>
      <c r="BG185" s="93">
        <f t="shared" si="36"/>
        <v>0</v>
      </c>
      <c r="BH185" s="93">
        <f t="shared" si="37"/>
        <v>0</v>
      </c>
      <c r="BI185" s="93">
        <f t="shared" si="38"/>
        <v>0</v>
      </c>
      <c r="BJ185" s="3" t="s">
        <v>85</v>
      </c>
      <c r="BK185" s="93">
        <f t="shared" si="39"/>
        <v>0</v>
      </c>
      <c r="BL185" s="3" t="s">
        <v>144</v>
      </c>
      <c r="BM185" s="92" t="s">
        <v>733</v>
      </c>
    </row>
    <row r="186" spans="1:65" s="11" customFormat="1" ht="16.5" customHeight="1">
      <c r="A186" s="169"/>
      <c r="B186" s="9"/>
      <c r="C186" s="81" t="s">
        <v>492</v>
      </c>
      <c r="D186" s="81" t="s">
        <v>129</v>
      </c>
      <c r="E186" s="82" t="s">
        <v>1210</v>
      </c>
      <c r="F186" s="83" t="s">
        <v>1211</v>
      </c>
      <c r="G186" s="84" t="s">
        <v>407</v>
      </c>
      <c r="H186" s="85">
        <v>80</v>
      </c>
      <c r="I186" s="1">
        <v>0</v>
      </c>
      <c r="J186" s="86">
        <f t="shared" si="30"/>
        <v>0</v>
      </c>
      <c r="K186" s="87"/>
      <c r="L186" s="9"/>
      <c r="M186" s="88" t="s">
        <v>1</v>
      </c>
      <c r="N186" s="89" t="s">
        <v>42</v>
      </c>
      <c r="O186" s="90">
        <v>0</v>
      </c>
      <c r="P186" s="90">
        <f t="shared" si="31"/>
        <v>0</v>
      </c>
      <c r="Q186" s="90">
        <v>0</v>
      </c>
      <c r="R186" s="90">
        <f t="shared" si="32"/>
        <v>0</v>
      </c>
      <c r="S186" s="90">
        <v>0</v>
      </c>
      <c r="T186" s="91">
        <f t="shared" si="33"/>
        <v>0</v>
      </c>
      <c r="U186" s="169"/>
      <c r="V186" s="169"/>
      <c r="W186" s="169"/>
      <c r="X186" s="169"/>
      <c r="Y186" s="169"/>
      <c r="Z186" s="169"/>
      <c r="AA186" s="169"/>
      <c r="AB186" s="169"/>
      <c r="AC186" s="169"/>
      <c r="AD186" s="169"/>
      <c r="AE186" s="169"/>
      <c r="AR186" s="92" t="s">
        <v>144</v>
      </c>
      <c r="AT186" s="92" t="s">
        <v>129</v>
      </c>
      <c r="AU186" s="92" t="s">
        <v>85</v>
      </c>
      <c r="AY186" s="3" t="s">
        <v>126</v>
      </c>
      <c r="BE186" s="93">
        <f t="shared" si="34"/>
        <v>0</v>
      </c>
      <c r="BF186" s="93">
        <f t="shared" si="35"/>
        <v>0</v>
      </c>
      <c r="BG186" s="93">
        <f t="shared" si="36"/>
        <v>0</v>
      </c>
      <c r="BH186" s="93">
        <f t="shared" si="37"/>
        <v>0</v>
      </c>
      <c r="BI186" s="93">
        <f t="shared" si="38"/>
        <v>0</v>
      </c>
      <c r="BJ186" s="3" t="s">
        <v>85</v>
      </c>
      <c r="BK186" s="93">
        <f t="shared" si="39"/>
        <v>0</v>
      </c>
      <c r="BL186" s="3" t="s">
        <v>144</v>
      </c>
      <c r="BM186" s="92" t="s">
        <v>743</v>
      </c>
    </row>
    <row r="187" spans="1:65" s="11" customFormat="1" ht="16.5" customHeight="1">
      <c r="A187" s="169"/>
      <c r="B187" s="9"/>
      <c r="C187" s="81" t="s">
        <v>496</v>
      </c>
      <c r="D187" s="81" t="s">
        <v>129</v>
      </c>
      <c r="E187" s="82" t="s">
        <v>1212</v>
      </c>
      <c r="F187" s="83" t="s">
        <v>1213</v>
      </c>
      <c r="G187" s="84" t="s">
        <v>407</v>
      </c>
      <c r="H187" s="85">
        <v>30</v>
      </c>
      <c r="I187" s="1">
        <v>0</v>
      </c>
      <c r="J187" s="86">
        <f t="shared" si="30"/>
        <v>0</v>
      </c>
      <c r="K187" s="87"/>
      <c r="L187" s="9"/>
      <c r="M187" s="88" t="s">
        <v>1</v>
      </c>
      <c r="N187" s="89" t="s">
        <v>42</v>
      </c>
      <c r="O187" s="90">
        <v>0</v>
      </c>
      <c r="P187" s="90">
        <f t="shared" si="31"/>
        <v>0</v>
      </c>
      <c r="Q187" s="90">
        <v>0</v>
      </c>
      <c r="R187" s="90">
        <f t="shared" si="32"/>
        <v>0</v>
      </c>
      <c r="S187" s="90">
        <v>0</v>
      </c>
      <c r="T187" s="91">
        <f t="shared" si="33"/>
        <v>0</v>
      </c>
      <c r="U187" s="169"/>
      <c r="V187" s="169"/>
      <c r="W187" s="169"/>
      <c r="X187" s="169"/>
      <c r="Y187" s="169"/>
      <c r="Z187" s="169"/>
      <c r="AA187" s="169"/>
      <c r="AB187" s="169"/>
      <c r="AC187" s="169"/>
      <c r="AD187" s="169"/>
      <c r="AE187" s="169"/>
      <c r="AR187" s="92" t="s">
        <v>144</v>
      </c>
      <c r="AT187" s="92" t="s">
        <v>129</v>
      </c>
      <c r="AU187" s="92" t="s">
        <v>85</v>
      </c>
      <c r="AY187" s="3" t="s">
        <v>126</v>
      </c>
      <c r="BE187" s="93">
        <f t="shared" si="34"/>
        <v>0</v>
      </c>
      <c r="BF187" s="93">
        <f t="shared" si="35"/>
        <v>0</v>
      </c>
      <c r="BG187" s="93">
        <f t="shared" si="36"/>
        <v>0</v>
      </c>
      <c r="BH187" s="93">
        <f t="shared" si="37"/>
        <v>0</v>
      </c>
      <c r="BI187" s="93">
        <f t="shared" si="38"/>
        <v>0</v>
      </c>
      <c r="BJ187" s="3" t="s">
        <v>85</v>
      </c>
      <c r="BK187" s="93">
        <f t="shared" si="39"/>
        <v>0</v>
      </c>
      <c r="BL187" s="3" t="s">
        <v>144</v>
      </c>
      <c r="BM187" s="92" t="s">
        <v>751</v>
      </c>
    </row>
    <row r="188" spans="1:65" s="11" customFormat="1" ht="16.5" customHeight="1">
      <c r="A188" s="169"/>
      <c r="B188" s="9"/>
      <c r="C188" s="81" t="s">
        <v>500</v>
      </c>
      <c r="D188" s="81" t="s">
        <v>129</v>
      </c>
      <c r="E188" s="82" t="s">
        <v>1214</v>
      </c>
      <c r="F188" s="83" t="s">
        <v>1215</v>
      </c>
      <c r="G188" s="84" t="s">
        <v>407</v>
      </c>
      <c r="H188" s="85">
        <v>60</v>
      </c>
      <c r="I188" s="1">
        <v>0</v>
      </c>
      <c r="J188" s="86">
        <f t="shared" si="30"/>
        <v>0</v>
      </c>
      <c r="K188" s="87"/>
      <c r="L188" s="9"/>
      <c r="M188" s="88" t="s">
        <v>1</v>
      </c>
      <c r="N188" s="89" t="s">
        <v>42</v>
      </c>
      <c r="O188" s="90">
        <v>0</v>
      </c>
      <c r="P188" s="90">
        <f t="shared" si="31"/>
        <v>0</v>
      </c>
      <c r="Q188" s="90">
        <v>0</v>
      </c>
      <c r="R188" s="90">
        <f t="shared" si="32"/>
        <v>0</v>
      </c>
      <c r="S188" s="90">
        <v>0</v>
      </c>
      <c r="T188" s="91">
        <f t="shared" si="33"/>
        <v>0</v>
      </c>
      <c r="U188" s="169"/>
      <c r="V188" s="169"/>
      <c r="W188" s="169"/>
      <c r="X188" s="169"/>
      <c r="Y188" s="169"/>
      <c r="Z188" s="169"/>
      <c r="AA188" s="169"/>
      <c r="AB188" s="169"/>
      <c r="AC188" s="169"/>
      <c r="AD188" s="169"/>
      <c r="AE188" s="169"/>
      <c r="AR188" s="92" t="s">
        <v>144</v>
      </c>
      <c r="AT188" s="92" t="s">
        <v>129</v>
      </c>
      <c r="AU188" s="92" t="s">
        <v>85</v>
      </c>
      <c r="AY188" s="3" t="s">
        <v>126</v>
      </c>
      <c r="BE188" s="93">
        <f t="shared" si="34"/>
        <v>0</v>
      </c>
      <c r="BF188" s="93">
        <f t="shared" si="35"/>
        <v>0</v>
      </c>
      <c r="BG188" s="93">
        <f t="shared" si="36"/>
        <v>0</v>
      </c>
      <c r="BH188" s="93">
        <f t="shared" si="37"/>
        <v>0</v>
      </c>
      <c r="BI188" s="93">
        <f t="shared" si="38"/>
        <v>0</v>
      </c>
      <c r="BJ188" s="3" t="s">
        <v>85</v>
      </c>
      <c r="BK188" s="93">
        <f t="shared" si="39"/>
        <v>0</v>
      </c>
      <c r="BL188" s="3" t="s">
        <v>144</v>
      </c>
      <c r="BM188" s="92" t="s">
        <v>759</v>
      </c>
    </row>
    <row r="189" spans="1:65" s="11" customFormat="1" ht="16.5" customHeight="1">
      <c r="A189" s="169"/>
      <c r="B189" s="9"/>
      <c r="C189" s="81" t="s">
        <v>504</v>
      </c>
      <c r="D189" s="81" t="s">
        <v>129</v>
      </c>
      <c r="E189" s="82" t="s">
        <v>1216</v>
      </c>
      <c r="F189" s="83" t="s">
        <v>1217</v>
      </c>
      <c r="G189" s="84" t="s">
        <v>407</v>
      </c>
      <c r="H189" s="85">
        <v>50</v>
      </c>
      <c r="I189" s="1">
        <v>0</v>
      </c>
      <c r="J189" s="86">
        <f t="shared" si="30"/>
        <v>0</v>
      </c>
      <c r="K189" s="87"/>
      <c r="L189" s="9"/>
      <c r="M189" s="88" t="s">
        <v>1</v>
      </c>
      <c r="N189" s="89" t="s">
        <v>42</v>
      </c>
      <c r="O189" s="90">
        <v>0</v>
      </c>
      <c r="P189" s="90">
        <f t="shared" si="31"/>
        <v>0</v>
      </c>
      <c r="Q189" s="90">
        <v>0</v>
      </c>
      <c r="R189" s="90">
        <f t="shared" si="32"/>
        <v>0</v>
      </c>
      <c r="S189" s="90">
        <v>0</v>
      </c>
      <c r="T189" s="91">
        <f t="shared" si="33"/>
        <v>0</v>
      </c>
      <c r="U189" s="169"/>
      <c r="V189" s="169"/>
      <c r="W189" s="169"/>
      <c r="X189" s="169"/>
      <c r="Y189" s="169"/>
      <c r="Z189" s="169"/>
      <c r="AA189" s="169"/>
      <c r="AB189" s="169"/>
      <c r="AC189" s="169"/>
      <c r="AD189" s="169"/>
      <c r="AE189" s="169"/>
      <c r="AR189" s="92" t="s">
        <v>144</v>
      </c>
      <c r="AT189" s="92" t="s">
        <v>129</v>
      </c>
      <c r="AU189" s="92" t="s">
        <v>85</v>
      </c>
      <c r="AY189" s="3" t="s">
        <v>126</v>
      </c>
      <c r="BE189" s="93">
        <f t="shared" si="34"/>
        <v>0</v>
      </c>
      <c r="BF189" s="93">
        <f t="shared" si="35"/>
        <v>0</v>
      </c>
      <c r="BG189" s="93">
        <f t="shared" si="36"/>
        <v>0</v>
      </c>
      <c r="BH189" s="93">
        <f t="shared" si="37"/>
        <v>0</v>
      </c>
      <c r="BI189" s="93">
        <f t="shared" si="38"/>
        <v>0</v>
      </c>
      <c r="BJ189" s="3" t="s">
        <v>85</v>
      </c>
      <c r="BK189" s="93">
        <f t="shared" si="39"/>
        <v>0</v>
      </c>
      <c r="BL189" s="3" t="s">
        <v>144</v>
      </c>
      <c r="BM189" s="92" t="s">
        <v>771</v>
      </c>
    </row>
    <row r="190" spans="1:65" s="11" customFormat="1" ht="16.5" customHeight="1">
      <c r="A190" s="169"/>
      <c r="B190" s="9"/>
      <c r="C190" s="81" t="s">
        <v>508</v>
      </c>
      <c r="D190" s="81" t="s">
        <v>129</v>
      </c>
      <c r="E190" s="82" t="s">
        <v>1218</v>
      </c>
      <c r="F190" s="83" t="s">
        <v>1219</v>
      </c>
      <c r="G190" s="84" t="s">
        <v>407</v>
      </c>
      <c r="H190" s="85">
        <v>120</v>
      </c>
      <c r="I190" s="1">
        <v>0</v>
      </c>
      <c r="J190" s="86">
        <f t="shared" si="30"/>
        <v>0</v>
      </c>
      <c r="K190" s="87"/>
      <c r="L190" s="9"/>
      <c r="M190" s="88" t="s">
        <v>1</v>
      </c>
      <c r="N190" s="89" t="s">
        <v>42</v>
      </c>
      <c r="O190" s="90">
        <v>0</v>
      </c>
      <c r="P190" s="90">
        <f t="shared" si="31"/>
        <v>0</v>
      </c>
      <c r="Q190" s="90">
        <v>0</v>
      </c>
      <c r="R190" s="90">
        <f t="shared" si="32"/>
        <v>0</v>
      </c>
      <c r="S190" s="90">
        <v>0</v>
      </c>
      <c r="T190" s="91">
        <f t="shared" si="33"/>
        <v>0</v>
      </c>
      <c r="U190" s="169"/>
      <c r="V190" s="169"/>
      <c r="W190" s="169"/>
      <c r="X190" s="169"/>
      <c r="Y190" s="169"/>
      <c r="Z190" s="169"/>
      <c r="AA190" s="169"/>
      <c r="AB190" s="169"/>
      <c r="AC190" s="169"/>
      <c r="AD190" s="169"/>
      <c r="AE190" s="169"/>
      <c r="AR190" s="92" t="s">
        <v>144</v>
      </c>
      <c r="AT190" s="92" t="s">
        <v>129</v>
      </c>
      <c r="AU190" s="92" t="s">
        <v>85</v>
      </c>
      <c r="AY190" s="3" t="s">
        <v>126</v>
      </c>
      <c r="BE190" s="93">
        <f t="shared" si="34"/>
        <v>0</v>
      </c>
      <c r="BF190" s="93">
        <f t="shared" si="35"/>
        <v>0</v>
      </c>
      <c r="BG190" s="93">
        <f t="shared" si="36"/>
        <v>0</v>
      </c>
      <c r="BH190" s="93">
        <f t="shared" si="37"/>
        <v>0</v>
      </c>
      <c r="BI190" s="93">
        <f t="shared" si="38"/>
        <v>0</v>
      </c>
      <c r="BJ190" s="3" t="s">
        <v>85</v>
      </c>
      <c r="BK190" s="93">
        <f t="shared" si="39"/>
        <v>0</v>
      </c>
      <c r="BL190" s="3" t="s">
        <v>144</v>
      </c>
      <c r="BM190" s="92" t="s">
        <v>779</v>
      </c>
    </row>
    <row r="191" spans="1:65" s="11" customFormat="1" ht="16.5" customHeight="1">
      <c r="A191" s="169"/>
      <c r="B191" s="9"/>
      <c r="C191" s="81" t="s">
        <v>514</v>
      </c>
      <c r="D191" s="81" t="s">
        <v>129</v>
      </c>
      <c r="E191" s="82" t="s">
        <v>1220</v>
      </c>
      <c r="F191" s="83" t="s">
        <v>1254</v>
      </c>
      <c r="G191" s="84" t="s">
        <v>132</v>
      </c>
      <c r="H191" s="85">
        <v>1</v>
      </c>
      <c r="I191" s="1">
        <v>0</v>
      </c>
      <c r="J191" s="86">
        <f t="shared" si="30"/>
        <v>0</v>
      </c>
      <c r="K191" s="87"/>
      <c r="L191" s="9"/>
      <c r="M191" s="88" t="s">
        <v>1</v>
      </c>
      <c r="N191" s="89" t="s">
        <v>42</v>
      </c>
      <c r="O191" s="90">
        <v>0</v>
      </c>
      <c r="P191" s="90">
        <f t="shared" si="31"/>
        <v>0</v>
      </c>
      <c r="Q191" s="90">
        <v>0</v>
      </c>
      <c r="R191" s="90">
        <f t="shared" si="32"/>
        <v>0</v>
      </c>
      <c r="S191" s="90">
        <v>0</v>
      </c>
      <c r="T191" s="91">
        <f t="shared" si="33"/>
        <v>0</v>
      </c>
      <c r="U191" s="169"/>
      <c r="V191" s="169"/>
      <c r="W191" s="169"/>
      <c r="X191" s="169"/>
      <c r="Y191" s="169"/>
      <c r="Z191" s="169"/>
      <c r="AA191" s="169"/>
      <c r="AB191" s="169"/>
      <c r="AC191" s="169"/>
      <c r="AD191" s="169"/>
      <c r="AE191" s="169"/>
      <c r="AR191" s="92" t="s">
        <v>144</v>
      </c>
      <c r="AT191" s="92" t="s">
        <v>129</v>
      </c>
      <c r="AU191" s="92" t="s">
        <v>85</v>
      </c>
      <c r="AY191" s="3" t="s">
        <v>126</v>
      </c>
      <c r="BE191" s="93">
        <f t="shared" si="34"/>
        <v>0</v>
      </c>
      <c r="BF191" s="93">
        <f t="shared" si="35"/>
        <v>0</v>
      </c>
      <c r="BG191" s="93">
        <f t="shared" si="36"/>
        <v>0</v>
      </c>
      <c r="BH191" s="93">
        <f t="shared" si="37"/>
        <v>0</v>
      </c>
      <c r="BI191" s="93">
        <f t="shared" si="38"/>
        <v>0</v>
      </c>
      <c r="BJ191" s="3" t="s">
        <v>85</v>
      </c>
      <c r="BK191" s="93">
        <f t="shared" si="39"/>
        <v>0</v>
      </c>
      <c r="BL191" s="3" t="s">
        <v>144</v>
      </c>
      <c r="BM191" s="92" t="s">
        <v>1221</v>
      </c>
    </row>
    <row r="192" spans="1:65" s="72" customFormat="1" ht="25.9" customHeight="1">
      <c r="B192" s="73"/>
      <c r="D192" s="74" t="s">
        <v>76</v>
      </c>
      <c r="E192" s="151" t="s">
        <v>1222</v>
      </c>
      <c r="F192" s="151" t="s">
        <v>1247</v>
      </c>
      <c r="G192" s="147"/>
      <c r="H192" s="147"/>
      <c r="I192" s="147"/>
      <c r="J192" s="152">
        <f>BK192</f>
        <v>0</v>
      </c>
      <c r="L192" s="73"/>
      <c r="M192" s="75"/>
      <c r="N192" s="76"/>
      <c r="O192" s="76"/>
      <c r="P192" s="77">
        <f>P193</f>
        <v>0</v>
      </c>
      <c r="Q192" s="76"/>
      <c r="R192" s="77">
        <f>R193</f>
        <v>0</v>
      </c>
      <c r="S192" s="76"/>
      <c r="T192" s="78">
        <f>T193</f>
        <v>0</v>
      </c>
      <c r="AR192" s="74" t="s">
        <v>85</v>
      </c>
      <c r="AT192" s="79" t="s">
        <v>76</v>
      </c>
      <c r="AU192" s="79" t="s">
        <v>77</v>
      </c>
      <c r="AY192" s="74" t="s">
        <v>126</v>
      </c>
      <c r="BK192" s="80">
        <f>BK193</f>
        <v>0</v>
      </c>
    </row>
    <row r="193" spans="1:65" s="11" customFormat="1" ht="16.5" customHeight="1">
      <c r="A193" s="169"/>
      <c r="B193" s="9"/>
      <c r="C193" s="81" t="s">
        <v>522</v>
      </c>
      <c r="D193" s="81" t="s">
        <v>129</v>
      </c>
      <c r="E193" s="82" t="s">
        <v>1223</v>
      </c>
      <c r="F193" s="83" t="s">
        <v>1255</v>
      </c>
      <c r="G193" s="84" t="s">
        <v>132</v>
      </c>
      <c r="H193" s="85">
        <v>1</v>
      </c>
      <c r="I193" s="1">
        <v>0</v>
      </c>
      <c r="J193" s="86">
        <f>ROUND(I193*H193,2)</f>
        <v>0</v>
      </c>
      <c r="K193" s="87"/>
      <c r="L193" s="9"/>
      <c r="M193" s="122" t="s">
        <v>1</v>
      </c>
      <c r="N193" s="123" t="s">
        <v>42</v>
      </c>
      <c r="O193" s="124">
        <v>0</v>
      </c>
      <c r="P193" s="124">
        <f>O193*H193</f>
        <v>0</v>
      </c>
      <c r="Q193" s="124">
        <v>0</v>
      </c>
      <c r="R193" s="124">
        <f>Q193*H193</f>
        <v>0</v>
      </c>
      <c r="S193" s="124">
        <v>0</v>
      </c>
      <c r="T193" s="125">
        <f>S193*H193</f>
        <v>0</v>
      </c>
      <c r="U193" s="169"/>
      <c r="V193" s="169"/>
      <c r="W193" s="169"/>
      <c r="X193" s="169"/>
      <c r="Y193" s="169"/>
      <c r="Z193" s="169"/>
      <c r="AA193" s="169"/>
      <c r="AB193" s="169"/>
      <c r="AC193" s="169"/>
      <c r="AD193" s="169"/>
      <c r="AE193" s="169"/>
      <c r="AR193" s="92" t="s">
        <v>144</v>
      </c>
      <c r="AT193" s="92" t="s">
        <v>129</v>
      </c>
      <c r="AU193" s="92" t="s">
        <v>85</v>
      </c>
      <c r="AY193" s="3" t="s">
        <v>126</v>
      </c>
      <c r="BE193" s="93">
        <f>IF(N193="základní",J193,0)</f>
        <v>0</v>
      </c>
      <c r="BF193" s="93">
        <f>IF(N193="snížená",J193,0)</f>
        <v>0</v>
      </c>
      <c r="BG193" s="93">
        <f>IF(N193="zákl. přenesená",J193,0)</f>
        <v>0</v>
      </c>
      <c r="BH193" s="93">
        <f>IF(N193="sníž. přenesená",J193,0)</f>
        <v>0</v>
      </c>
      <c r="BI193" s="93">
        <f>IF(N193="nulová",J193,0)</f>
        <v>0</v>
      </c>
      <c r="BJ193" s="3" t="s">
        <v>85</v>
      </c>
      <c r="BK193" s="93">
        <f>ROUND(I193*H193,2)</f>
        <v>0</v>
      </c>
      <c r="BL193" s="3" t="s">
        <v>144</v>
      </c>
      <c r="BM193" s="92" t="s">
        <v>1224</v>
      </c>
    </row>
    <row r="194" spans="1:65" s="11" customFormat="1" ht="6.95" customHeight="1">
      <c r="A194" s="169"/>
      <c r="B194" s="37"/>
      <c r="C194" s="38"/>
      <c r="D194" s="38"/>
      <c r="E194" s="38"/>
      <c r="F194" s="38"/>
      <c r="G194" s="38"/>
      <c r="H194" s="38"/>
      <c r="I194" s="38"/>
      <c r="J194" s="38"/>
      <c r="K194" s="38"/>
      <c r="L194" s="9"/>
      <c r="M194" s="169"/>
      <c r="O194" s="169"/>
      <c r="P194" s="169"/>
      <c r="Q194" s="169"/>
      <c r="R194" s="169"/>
      <c r="S194" s="169"/>
      <c r="T194" s="169"/>
      <c r="U194" s="169"/>
      <c r="V194" s="169"/>
      <c r="W194" s="169"/>
      <c r="X194" s="169"/>
      <c r="Y194" s="169"/>
      <c r="Z194" s="169"/>
      <c r="AA194" s="169"/>
      <c r="AB194" s="169"/>
      <c r="AC194" s="169"/>
      <c r="AD194" s="169"/>
      <c r="AE194" s="169"/>
    </row>
  </sheetData>
  <sheetProtection algorithmName="SHA-512" hashValue="42DkGKOQwjaSVCYVhnaR8r/xZ795PYkDLpc4RmjBV5sta9QfNwLSvXS0CHgrUD4vRG7Iv1sFqc524tNRGHjXbw==" saltValue="Wck3WDwcbqW7V2v2IfYdsw==" spinCount="100000" sheet="1" selectLockedCells="1"/>
  <autoFilter ref="C120:K193"/>
  <mergeCells count="9">
    <mergeCell ref="E87:H87"/>
    <mergeCell ref="E111:H111"/>
    <mergeCell ref="E113:H113"/>
    <mergeCell ref="L2:V2"/>
    <mergeCell ref="E7:H7"/>
    <mergeCell ref="E9:H9"/>
    <mergeCell ref="E18:H18"/>
    <mergeCell ref="E85:H85"/>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176"/>
  <sheetViews>
    <sheetView showGridLines="0" topLeftCell="A119" zoomScaleNormal="100" zoomScaleSheetLayoutView="100" workbookViewId="0">
      <selection activeCell="I137" sqref="I137"/>
    </sheetView>
  </sheetViews>
  <sheetFormatPr defaultRowHeight="11.25"/>
  <cols>
    <col min="1" max="1" width="8.33203125" style="171" customWidth="1"/>
    <col min="2" max="2" width="1.1640625" style="171" customWidth="1"/>
    <col min="3" max="3" width="4.1640625" style="171" customWidth="1"/>
    <col min="4" max="4" width="4.33203125" style="171" customWidth="1"/>
    <col min="5" max="5" width="17.1640625" style="171" customWidth="1"/>
    <col min="6" max="6" width="50.83203125" style="171" customWidth="1"/>
    <col min="7" max="7" width="7.5" style="171" customWidth="1"/>
    <col min="8" max="8" width="14" style="171" customWidth="1"/>
    <col min="9" max="9" width="15.83203125" style="171" customWidth="1"/>
    <col min="10" max="10" width="22.33203125" style="171" customWidth="1"/>
    <col min="11" max="11" width="22.33203125" style="171" hidden="1" customWidth="1"/>
    <col min="12" max="12" width="9.33203125" style="171" customWidth="1"/>
    <col min="13" max="13" width="10.83203125" style="171" hidden="1" customWidth="1"/>
    <col min="14" max="14" width="0" style="171" hidden="1" customWidth="1"/>
    <col min="15" max="20" width="14.1640625" style="171" hidden="1" customWidth="1"/>
    <col min="21" max="21" width="16.33203125" style="171" customWidth="1"/>
    <col min="22" max="22" width="12.33203125" style="171" customWidth="1"/>
    <col min="23" max="23" width="16.33203125" style="171" customWidth="1"/>
    <col min="24" max="24" width="12.33203125" style="171" customWidth="1"/>
    <col min="25" max="25" width="15" style="171" customWidth="1"/>
    <col min="26" max="26" width="11" style="171" customWidth="1"/>
    <col min="27" max="27" width="15" style="171" customWidth="1"/>
    <col min="28" max="28" width="16.33203125" style="171" customWidth="1"/>
    <col min="29" max="29" width="11" style="171" customWidth="1"/>
    <col min="30" max="30" width="15" style="171" customWidth="1"/>
    <col min="31" max="31" width="16.33203125" style="171" customWidth="1"/>
    <col min="32" max="16384" width="9.33203125" style="171"/>
  </cols>
  <sheetData>
    <row r="2" spans="1:46" ht="36.950000000000003" customHeight="1">
      <c r="L2" s="253" t="s">
        <v>5</v>
      </c>
      <c r="M2" s="254"/>
      <c r="N2" s="254"/>
      <c r="O2" s="254"/>
      <c r="P2" s="254"/>
      <c r="Q2" s="254"/>
      <c r="R2" s="254"/>
      <c r="S2" s="254"/>
      <c r="T2" s="254"/>
      <c r="U2" s="254"/>
      <c r="V2" s="254"/>
      <c r="AT2" s="3" t="s">
        <v>90</v>
      </c>
    </row>
    <row r="3" spans="1:46" ht="6.95" customHeight="1">
      <c r="B3" s="4"/>
      <c r="C3" s="5"/>
      <c r="D3" s="5"/>
      <c r="E3" s="5"/>
      <c r="F3" s="5"/>
      <c r="G3" s="5"/>
      <c r="H3" s="5"/>
      <c r="I3" s="5"/>
      <c r="J3" s="5"/>
      <c r="K3" s="5"/>
      <c r="L3" s="6"/>
      <c r="AT3" s="3" t="s">
        <v>87</v>
      </c>
    </row>
    <row r="4" spans="1:46" ht="24.95" customHeight="1">
      <c r="B4" s="6"/>
      <c r="D4" s="7" t="s">
        <v>97</v>
      </c>
      <c r="L4" s="6"/>
      <c r="M4" s="8" t="s">
        <v>10</v>
      </c>
      <c r="AT4" s="3" t="s">
        <v>3</v>
      </c>
    </row>
    <row r="5" spans="1:46" ht="6.95" customHeight="1">
      <c r="B5" s="6"/>
      <c r="L5" s="6"/>
    </row>
    <row r="6" spans="1:46" ht="12" customHeight="1">
      <c r="B6" s="6"/>
      <c r="D6" s="170" t="s">
        <v>14</v>
      </c>
      <c r="L6" s="6"/>
    </row>
    <row r="7" spans="1:46" ht="16.5" customHeight="1">
      <c r="B7" s="6"/>
      <c r="E7" s="285" t="str">
        <f>'Rekapitulace stavby'!K6</f>
        <v>ZŠ Hanspaulka - rekonstrukce tělocvičny</v>
      </c>
      <c r="F7" s="286"/>
      <c r="G7" s="286"/>
      <c r="H7" s="286"/>
      <c r="L7" s="6"/>
    </row>
    <row r="8" spans="1:46" s="11" customFormat="1" ht="12" customHeight="1">
      <c r="A8" s="169"/>
      <c r="B8" s="9"/>
      <c r="C8" s="169"/>
      <c r="D8" s="170" t="s">
        <v>98</v>
      </c>
      <c r="E8" s="169"/>
      <c r="F8" s="169"/>
      <c r="G8" s="169"/>
      <c r="H8" s="169"/>
      <c r="I8" s="169"/>
      <c r="J8" s="169"/>
      <c r="K8" s="169"/>
      <c r="L8" s="10"/>
      <c r="S8" s="169"/>
      <c r="T8" s="169"/>
      <c r="U8" s="169"/>
      <c r="V8" s="169"/>
      <c r="W8" s="169"/>
      <c r="X8" s="169"/>
      <c r="Y8" s="169"/>
      <c r="Z8" s="169"/>
      <c r="AA8" s="169"/>
      <c r="AB8" s="169"/>
      <c r="AC8" s="169"/>
      <c r="AD8" s="169"/>
      <c r="AE8" s="169"/>
    </row>
    <row r="9" spans="1:46" s="11" customFormat="1" ht="16.5" customHeight="1">
      <c r="A9" s="169"/>
      <c r="B9" s="9"/>
      <c r="C9" s="169"/>
      <c r="D9" s="169"/>
      <c r="E9" s="275" t="s">
        <v>1276</v>
      </c>
      <c r="F9" s="284"/>
      <c r="G9" s="284"/>
      <c r="H9" s="284"/>
      <c r="I9" s="169"/>
      <c r="J9" s="169"/>
      <c r="K9" s="169"/>
      <c r="L9" s="10"/>
      <c r="S9" s="169"/>
      <c r="T9" s="169"/>
      <c r="U9" s="169"/>
      <c r="V9" s="169"/>
      <c r="W9" s="169"/>
      <c r="X9" s="169"/>
      <c r="Y9" s="169"/>
      <c r="Z9" s="169"/>
      <c r="AA9" s="169"/>
      <c r="AB9" s="169"/>
      <c r="AC9" s="169"/>
      <c r="AD9" s="169"/>
      <c r="AE9" s="169"/>
    </row>
    <row r="10" spans="1:46" s="11" customFormat="1">
      <c r="A10" s="169"/>
      <c r="B10" s="9"/>
      <c r="C10" s="169"/>
      <c r="D10" s="169"/>
      <c r="E10" s="169"/>
      <c r="F10" s="169"/>
      <c r="G10" s="169"/>
      <c r="H10" s="169"/>
      <c r="I10" s="169"/>
      <c r="J10" s="169"/>
      <c r="K10" s="169"/>
      <c r="L10" s="10"/>
      <c r="S10" s="169"/>
      <c r="T10" s="169"/>
      <c r="U10" s="169"/>
      <c r="V10" s="169"/>
      <c r="W10" s="169"/>
      <c r="X10" s="169"/>
      <c r="Y10" s="169"/>
      <c r="Z10" s="169"/>
      <c r="AA10" s="169"/>
      <c r="AB10" s="169"/>
      <c r="AC10" s="169"/>
      <c r="AD10" s="169"/>
      <c r="AE10" s="169"/>
    </row>
    <row r="11" spans="1:46" s="11" customFormat="1" ht="12" customHeight="1">
      <c r="A11" s="169"/>
      <c r="B11" s="9"/>
      <c r="C11" s="169"/>
      <c r="D11" s="170" t="s">
        <v>16</v>
      </c>
      <c r="E11" s="169"/>
      <c r="F11" s="172" t="s">
        <v>1</v>
      </c>
      <c r="G11" s="169"/>
      <c r="H11" s="169"/>
      <c r="I11" s="170" t="s">
        <v>17</v>
      </c>
      <c r="J11" s="172" t="s">
        <v>1</v>
      </c>
      <c r="K11" s="169"/>
      <c r="L11" s="10"/>
      <c r="S11" s="169"/>
      <c r="T11" s="169"/>
      <c r="U11" s="169"/>
      <c r="V11" s="169"/>
      <c r="W11" s="169"/>
      <c r="X11" s="169"/>
      <c r="Y11" s="169"/>
      <c r="Z11" s="169"/>
      <c r="AA11" s="169"/>
      <c r="AB11" s="169"/>
      <c r="AC11" s="169"/>
      <c r="AD11" s="169"/>
      <c r="AE11" s="169"/>
    </row>
    <row r="12" spans="1:46" s="11" customFormat="1" ht="12" customHeight="1">
      <c r="A12" s="169"/>
      <c r="B12" s="9"/>
      <c r="C12" s="169"/>
      <c r="D12" s="170" t="s">
        <v>18</v>
      </c>
      <c r="E12" s="169"/>
      <c r="F12" s="172" t="s">
        <v>19</v>
      </c>
      <c r="G12" s="169"/>
      <c r="H12" s="169"/>
      <c r="I12" s="170" t="s">
        <v>20</v>
      </c>
      <c r="J12" s="12">
        <v>45783</v>
      </c>
      <c r="K12" s="169"/>
      <c r="L12" s="10"/>
      <c r="S12" s="169"/>
      <c r="T12" s="169"/>
      <c r="U12" s="169"/>
      <c r="V12" s="169"/>
      <c r="W12" s="169"/>
      <c r="X12" s="169"/>
      <c r="Y12" s="169"/>
      <c r="Z12" s="169"/>
      <c r="AA12" s="169"/>
      <c r="AB12" s="169"/>
      <c r="AC12" s="169"/>
      <c r="AD12" s="169"/>
      <c r="AE12" s="169"/>
    </row>
    <row r="13" spans="1:46" s="11" customFormat="1" ht="10.9" customHeight="1">
      <c r="A13" s="169"/>
      <c r="B13" s="9"/>
      <c r="C13" s="169"/>
      <c r="D13" s="169"/>
      <c r="E13" s="169"/>
      <c r="F13" s="169"/>
      <c r="G13" s="169"/>
      <c r="H13" s="169"/>
      <c r="I13" s="169"/>
      <c r="J13" s="169"/>
      <c r="K13" s="169"/>
      <c r="L13" s="10"/>
      <c r="S13" s="169"/>
      <c r="T13" s="169"/>
      <c r="U13" s="169"/>
      <c r="V13" s="169"/>
      <c r="W13" s="169"/>
      <c r="X13" s="169"/>
      <c r="Y13" s="169"/>
      <c r="Z13" s="169"/>
      <c r="AA13" s="169"/>
      <c r="AB13" s="169"/>
      <c r="AC13" s="169"/>
      <c r="AD13" s="169"/>
      <c r="AE13" s="169"/>
    </row>
    <row r="14" spans="1:46" s="11" customFormat="1" ht="12" customHeight="1">
      <c r="A14" s="169"/>
      <c r="B14" s="9"/>
      <c r="C14" s="169"/>
      <c r="D14" s="170" t="s">
        <v>22</v>
      </c>
      <c r="E14" s="169"/>
      <c r="F14" s="169"/>
      <c r="G14" s="169"/>
      <c r="H14" s="169"/>
      <c r="I14" s="170" t="s">
        <v>23</v>
      </c>
      <c r="J14" s="172" t="s">
        <v>24</v>
      </c>
      <c r="K14" s="169"/>
      <c r="L14" s="10"/>
      <c r="S14" s="169"/>
      <c r="T14" s="169"/>
      <c r="U14" s="169"/>
      <c r="V14" s="169"/>
      <c r="W14" s="169"/>
      <c r="X14" s="169"/>
      <c r="Y14" s="169"/>
      <c r="Z14" s="169"/>
      <c r="AA14" s="169"/>
      <c r="AB14" s="169"/>
      <c r="AC14" s="169"/>
      <c r="AD14" s="169"/>
      <c r="AE14" s="169"/>
    </row>
    <row r="15" spans="1:46" s="11" customFormat="1" ht="18" customHeight="1">
      <c r="A15" s="169"/>
      <c r="B15" s="9"/>
      <c r="C15" s="169"/>
      <c r="D15" s="169"/>
      <c r="E15" s="172" t="s">
        <v>25</v>
      </c>
      <c r="F15" s="169"/>
      <c r="G15" s="169"/>
      <c r="H15" s="169"/>
      <c r="I15" s="170" t="s">
        <v>26</v>
      </c>
      <c r="J15" s="172" t="s">
        <v>27</v>
      </c>
      <c r="K15" s="169"/>
      <c r="L15" s="10"/>
      <c r="S15" s="169"/>
      <c r="T15" s="169"/>
      <c r="U15" s="169"/>
      <c r="V15" s="169"/>
      <c r="W15" s="169"/>
      <c r="X15" s="169"/>
      <c r="Y15" s="169"/>
      <c r="Z15" s="169"/>
      <c r="AA15" s="169"/>
      <c r="AB15" s="169"/>
      <c r="AC15" s="169"/>
      <c r="AD15" s="169"/>
      <c r="AE15" s="169"/>
    </row>
    <row r="16" spans="1:46" s="11" customFormat="1" ht="6.95" customHeight="1">
      <c r="A16" s="169"/>
      <c r="B16" s="9"/>
      <c r="C16" s="169"/>
      <c r="D16" s="169"/>
      <c r="E16" s="169"/>
      <c r="F16" s="169"/>
      <c r="G16" s="169"/>
      <c r="H16" s="169"/>
      <c r="I16" s="169"/>
      <c r="J16" s="169"/>
      <c r="K16" s="169"/>
      <c r="L16" s="10"/>
      <c r="S16" s="169"/>
      <c r="T16" s="169"/>
      <c r="U16" s="169"/>
      <c r="V16" s="169"/>
      <c r="W16" s="169"/>
      <c r="X16" s="169"/>
      <c r="Y16" s="169"/>
      <c r="Z16" s="169"/>
      <c r="AA16" s="169"/>
      <c r="AB16" s="169"/>
      <c r="AC16" s="169"/>
      <c r="AD16" s="169"/>
      <c r="AE16" s="169"/>
    </row>
    <row r="17" spans="1:31" s="11" customFormat="1" ht="12" customHeight="1">
      <c r="A17" s="169"/>
      <c r="B17" s="9"/>
      <c r="C17" s="169"/>
      <c r="D17" s="170" t="s">
        <v>28</v>
      </c>
      <c r="E17" s="169"/>
      <c r="F17" s="169"/>
      <c r="G17" s="169"/>
      <c r="H17" s="169"/>
      <c r="I17" s="170" t="s">
        <v>23</v>
      </c>
      <c r="J17" s="172" t="str">
        <f>'Rekapitulace stavby'!AN13</f>
        <v/>
      </c>
      <c r="K17" s="169"/>
      <c r="L17" s="10"/>
      <c r="S17" s="169"/>
      <c r="T17" s="169"/>
      <c r="U17" s="169"/>
      <c r="V17" s="169"/>
      <c r="W17" s="169"/>
      <c r="X17" s="169"/>
      <c r="Y17" s="169"/>
      <c r="Z17" s="169"/>
      <c r="AA17" s="169"/>
      <c r="AB17" s="169"/>
      <c r="AC17" s="169"/>
      <c r="AD17" s="169"/>
      <c r="AE17" s="169"/>
    </row>
    <row r="18" spans="1:31" s="11" customFormat="1" ht="18" customHeight="1">
      <c r="A18" s="169"/>
      <c r="B18" s="9"/>
      <c r="C18" s="169"/>
      <c r="D18" s="169"/>
      <c r="E18" s="262" t="str">
        <f>'Rekapitulace stavby'!E14</f>
        <v xml:space="preserve"> </v>
      </c>
      <c r="F18" s="262"/>
      <c r="G18" s="262"/>
      <c r="H18" s="262"/>
      <c r="I18" s="170" t="s">
        <v>26</v>
      </c>
      <c r="J18" s="172" t="str">
        <f>'Rekapitulace stavby'!AN14</f>
        <v/>
      </c>
      <c r="K18" s="169"/>
      <c r="L18" s="10"/>
      <c r="S18" s="169"/>
      <c r="T18" s="169"/>
      <c r="U18" s="169"/>
      <c r="V18" s="169"/>
      <c r="W18" s="169"/>
      <c r="X18" s="169"/>
      <c r="Y18" s="169"/>
      <c r="Z18" s="169"/>
      <c r="AA18" s="169"/>
      <c r="AB18" s="169"/>
      <c r="AC18" s="169"/>
      <c r="AD18" s="169"/>
      <c r="AE18" s="169"/>
    </row>
    <row r="19" spans="1:31" s="11" customFormat="1" ht="6.95" customHeight="1">
      <c r="A19" s="169"/>
      <c r="B19" s="9"/>
      <c r="C19" s="169"/>
      <c r="D19" s="169"/>
      <c r="E19" s="169"/>
      <c r="F19" s="169"/>
      <c r="G19" s="169"/>
      <c r="H19" s="169"/>
      <c r="I19" s="169"/>
      <c r="J19" s="169"/>
      <c r="K19" s="169"/>
      <c r="L19" s="10"/>
      <c r="S19" s="169"/>
      <c r="T19" s="169"/>
      <c r="U19" s="169"/>
      <c r="V19" s="169"/>
      <c r="W19" s="169"/>
      <c r="X19" s="169"/>
      <c r="Y19" s="169"/>
      <c r="Z19" s="169"/>
      <c r="AA19" s="169"/>
      <c r="AB19" s="169"/>
      <c r="AC19" s="169"/>
      <c r="AD19" s="169"/>
      <c r="AE19" s="169"/>
    </row>
    <row r="20" spans="1:31" s="11" customFormat="1" ht="12" customHeight="1">
      <c r="A20" s="169"/>
      <c r="B20" s="9"/>
      <c r="C20" s="169"/>
      <c r="D20" s="170" t="s">
        <v>30</v>
      </c>
      <c r="E20" s="169"/>
      <c r="F20" s="169"/>
      <c r="G20" s="169"/>
      <c r="H20" s="169"/>
      <c r="I20" s="170" t="s">
        <v>23</v>
      </c>
      <c r="J20" s="172"/>
      <c r="K20" s="169"/>
      <c r="L20" s="10"/>
      <c r="S20" s="169"/>
      <c r="T20" s="169"/>
      <c r="U20" s="169"/>
      <c r="V20" s="169"/>
      <c r="W20" s="169"/>
      <c r="X20" s="169"/>
      <c r="Y20" s="169"/>
      <c r="Z20" s="169"/>
      <c r="AA20" s="169"/>
      <c r="AB20" s="169"/>
      <c r="AC20" s="169"/>
      <c r="AD20" s="169"/>
      <c r="AE20" s="169"/>
    </row>
    <row r="21" spans="1:31" s="11" customFormat="1" ht="18" customHeight="1">
      <c r="A21" s="169"/>
      <c r="B21" s="9"/>
      <c r="C21" s="169"/>
      <c r="D21" s="169"/>
      <c r="E21" s="172"/>
      <c r="F21" s="169"/>
      <c r="G21" s="169"/>
      <c r="H21" s="169"/>
      <c r="I21" s="170" t="s">
        <v>26</v>
      </c>
      <c r="J21" s="172"/>
      <c r="K21" s="169"/>
      <c r="L21" s="10"/>
      <c r="S21" s="169"/>
      <c r="T21" s="169"/>
      <c r="U21" s="169"/>
      <c r="V21" s="169"/>
      <c r="W21" s="169"/>
      <c r="X21" s="169"/>
      <c r="Y21" s="169"/>
      <c r="Z21" s="169"/>
      <c r="AA21" s="169"/>
      <c r="AB21" s="169"/>
      <c r="AC21" s="169"/>
      <c r="AD21" s="169"/>
      <c r="AE21" s="169"/>
    </row>
    <row r="22" spans="1:31" s="11" customFormat="1" ht="6.95" customHeight="1">
      <c r="A22" s="169"/>
      <c r="B22" s="9"/>
      <c r="C22" s="169"/>
      <c r="D22" s="169"/>
      <c r="E22" s="169"/>
      <c r="F22" s="169"/>
      <c r="G22" s="169"/>
      <c r="H22" s="169"/>
      <c r="I22" s="169"/>
      <c r="J22" s="169"/>
      <c r="K22" s="169"/>
      <c r="L22" s="10"/>
      <c r="S22" s="169"/>
      <c r="T22" s="169"/>
      <c r="U22" s="169"/>
      <c r="V22" s="169"/>
      <c r="W22" s="169"/>
      <c r="X22" s="169"/>
      <c r="Y22" s="169"/>
      <c r="Z22" s="169"/>
      <c r="AA22" s="169"/>
      <c r="AB22" s="169"/>
      <c r="AC22" s="169"/>
      <c r="AD22" s="169"/>
      <c r="AE22" s="169"/>
    </row>
    <row r="23" spans="1:31" s="11" customFormat="1" ht="12" customHeight="1">
      <c r="A23" s="169"/>
      <c r="B23" s="9"/>
      <c r="C23" s="169"/>
      <c r="D23" s="170" t="s">
        <v>35</v>
      </c>
      <c r="E23" s="169"/>
      <c r="F23" s="169"/>
      <c r="G23" s="169"/>
      <c r="H23" s="169"/>
      <c r="I23" s="170" t="s">
        <v>23</v>
      </c>
      <c r="J23" s="172" t="str">
        <f>IF('Rekapitulace stavby'!AN19="","",'Rekapitulace stavby'!AN19)</f>
        <v/>
      </c>
      <c r="K23" s="169"/>
      <c r="L23" s="10"/>
      <c r="S23" s="169"/>
      <c r="T23" s="169"/>
      <c r="U23" s="169"/>
      <c r="V23" s="169"/>
      <c r="W23" s="169"/>
      <c r="X23" s="169"/>
      <c r="Y23" s="169"/>
      <c r="Z23" s="169"/>
      <c r="AA23" s="169"/>
      <c r="AB23" s="169"/>
      <c r="AC23" s="169"/>
      <c r="AD23" s="169"/>
      <c r="AE23" s="169"/>
    </row>
    <row r="24" spans="1:31" s="11" customFormat="1" ht="18" customHeight="1">
      <c r="A24" s="169"/>
      <c r="B24" s="9"/>
      <c r="C24" s="169"/>
      <c r="D24" s="169"/>
      <c r="E24" s="172" t="str">
        <f>IF('Rekapitulace stavby'!E20="","",'Rekapitulace stavby'!E20)</f>
        <v xml:space="preserve"> </v>
      </c>
      <c r="F24" s="169"/>
      <c r="G24" s="169"/>
      <c r="H24" s="169"/>
      <c r="I24" s="170" t="s">
        <v>26</v>
      </c>
      <c r="J24" s="172" t="str">
        <f>IF('Rekapitulace stavby'!AN20="","",'Rekapitulace stavby'!AN20)</f>
        <v/>
      </c>
      <c r="K24" s="169"/>
      <c r="L24" s="10"/>
      <c r="S24" s="169"/>
      <c r="T24" s="169"/>
      <c r="U24" s="169"/>
      <c r="V24" s="169"/>
      <c r="W24" s="169"/>
      <c r="X24" s="169"/>
      <c r="Y24" s="169"/>
      <c r="Z24" s="169"/>
      <c r="AA24" s="169"/>
      <c r="AB24" s="169"/>
      <c r="AC24" s="169"/>
      <c r="AD24" s="169"/>
      <c r="AE24" s="169"/>
    </row>
    <row r="25" spans="1:31" s="11" customFormat="1" ht="6.95" customHeight="1">
      <c r="A25" s="169"/>
      <c r="B25" s="9"/>
      <c r="C25" s="169"/>
      <c r="D25" s="169"/>
      <c r="E25" s="169"/>
      <c r="F25" s="169"/>
      <c r="G25" s="169"/>
      <c r="H25" s="169"/>
      <c r="I25" s="169"/>
      <c r="J25" s="169"/>
      <c r="K25" s="169"/>
      <c r="L25" s="10"/>
      <c r="S25" s="169"/>
      <c r="T25" s="169"/>
      <c r="U25" s="169"/>
      <c r="V25" s="169"/>
      <c r="W25" s="169"/>
      <c r="X25" s="169"/>
      <c r="Y25" s="169"/>
      <c r="Z25" s="169"/>
      <c r="AA25" s="169"/>
      <c r="AB25" s="169"/>
      <c r="AC25" s="169"/>
      <c r="AD25" s="169"/>
      <c r="AE25" s="169"/>
    </row>
    <row r="26" spans="1:31" s="11" customFormat="1" ht="12" customHeight="1">
      <c r="A26" s="169"/>
      <c r="B26" s="9"/>
      <c r="C26" s="169"/>
      <c r="D26" s="170" t="s">
        <v>36</v>
      </c>
      <c r="E26" s="169"/>
      <c r="F26" s="169"/>
      <c r="G26" s="169"/>
      <c r="H26" s="169"/>
      <c r="I26" s="169"/>
      <c r="J26" s="169"/>
      <c r="K26" s="169"/>
      <c r="L26" s="10"/>
      <c r="S26" s="169"/>
      <c r="T26" s="169"/>
      <c r="U26" s="169"/>
      <c r="V26" s="169"/>
      <c r="W26" s="169"/>
      <c r="X26" s="169"/>
      <c r="Y26" s="169"/>
      <c r="Z26" s="169"/>
      <c r="AA26" s="169"/>
      <c r="AB26" s="169"/>
      <c r="AC26" s="169"/>
      <c r="AD26" s="169"/>
      <c r="AE26" s="169"/>
    </row>
    <row r="27" spans="1:31" s="174" customFormat="1" ht="141" customHeight="1">
      <c r="A27" s="13"/>
      <c r="B27" s="14"/>
      <c r="C27" s="13"/>
      <c r="D27" s="13"/>
      <c r="E27" s="264" t="s">
        <v>1243</v>
      </c>
      <c r="F27" s="264"/>
      <c r="G27" s="264"/>
      <c r="H27" s="264"/>
      <c r="I27" s="287"/>
      <c r="J27" s="287"/>
      <c r="K27" s="13"/>
      <c r="L27" s="15"/>
      <c r="S27" s="13"/>
      <c r="T27" s="13"/>
      <c r="U27" s="13"/>
      <c r="V27" s="13"/>
      <c r="W27" s="13"/>
      <c r="X27" s="13"/>
      <c r="Y27" s="13"/>
      <c r="Z27" s="13"/>
      <c r="AA27" s="13"/>
      <c r="AB27" s="13"/>
      <c r="AC27" s="13"/>
      <c r="AD27" s="13"/>
      <c r="AE27" s="13"/>
    </row>
    <row r="28" spans="1:31" s="11" customFormat="1" ht="6.95" customHeight="1">
      <c r="A28" s="169"/>
      <c r="B28" s="9"/>
      <c r="C28" s="169"/>
      <c r="D28" s="169"/>
      <c r="E28" s="169"/>
      <c r="F28" s="169"/>
      <c r="G28" s="169"/>
      <c r="H28" s="169"/>
      <c r="I28" s="169"/>
      <c r="J28" s="169"/>
      <c r="K28" s="169"/>
      <c r="L28" s="10"/>
      <c r="S28" s="169"/>
      <c r="T28" s="169"/>
      <c r="U28" s="169"/>
      <c r="V28" s="169"/>
      <c r="W28" s="169"/>
      <c r="X28" s="169"/>
      <c r="Y28" s="169"/>
      <c r="Z28" s="169"/>
      <c r="AA28" s="169"/>
      <c r="AB28" s="169"/>
      <c r="AC28" s="169"/>
      <c r="AD28" s="169"/>
      <c r="AE28" s="169"/>
    </row>
    <row r="29" spans="1:31" s="11" customFormat="1" ht="6.95" customHeight="1">
      <c r="A29" s="169"/>
      <c r="B29" s="9"/>
      <c r="C29" s="169"/>
      <c r="D29" s="16"/>
      <c r="E29" s="16"/>
      <c r="F29" s="16"/>
      <c r="G29" s="16"/>
      <c r="H29" s="16"/>
      <c r="I29" s="16"/>
      <c r="J29" s="16"/>
      <c r="K29" s="16"/>
      <c r="L29" s="10"/>
      <c r="S29" s="169"/>
      <c r="T29" s="169"/>
      <c r="U29" s="169"/>
      <c r="V29" s="169"/>
      <c r="W29" s="169"/>
      <c r="X29" s="169"/>
      <c r="Y29" s="169"/>
      <c r="Z29" s="169"/>
      <c r="AA29" s="169"/>
      <c r="AB29" s="169"/>
      <c r="AC29" s="169"/>
      <c r="AD29" s="169"/>
      <c r="AE29" s="169"/>
    </row>
    <row r="30" spans="1:31" s="11" customFormat="1" ht="25.35" customHeight="1">
      <c r="A30" s="169"/>
      <c r="B30" s="9"/>
      <c r="C30" s="169"/>
      <c r="D30" s="17" t="s">
        <v>37</v>
      </c>
      <c r="E30" s="169"/>
      <c r="F30" s="169"/>
      <c r="G30" s="169"/>
      <c r="H30" s="169"/>
      <c r="I30" s="169"/>
      <c r="J30" s="18">
        <f>ROUND(J125, 2)</f>
        <v>0</v>
      </c>
      <c r="K30" s="169"/>
      <c r="L30" s="10"/>
      <c r="S30" s="169"/>
      <c r="T30" s="169"/>
      <c r="U30" s="169"/>
      <c r="V30" s="169"/>
      <c r="W30" s="169"/>
      <c r="X30" s="169"/>
      <c r="Y30" s="169"/>
      <c r="Z30" s="169"/>
      <c r="AA30" s="169"/>
      <c r="AB30" s="169"/>
      <c r="AC30" s="169"/>
      <c r="AD30" s="169"/>
      <c r="AE30" s="169"/>
    </row>
    <row r="31" spans="1:31" s="11" customFormat="1" ht="6.95" customHeight="1">
      <c r="A31" s="169"/>
      <c r="B31" s="9"/>
      <c r="C31" s="169"/>
      <c r="D31" s="16"/>
      <c r="E31" s="16"/>
      <c r="F31" s="16"/>
      <c r="G31" s="16"/>
      <c r="H31" s="16"/>
      <c r="I31" s="16"/>
      <c r="J31" s="16"/>
      <c r="K31" s="16"/>
      <c r="L31" s="10"/>
      <c r="S31" s="169"/>
      <c r="T31" s="169"/>
      <c r="U31" s="169"/>
      <c r="V31" s="169"/>
      <c r="W31" s="169"/>
      <c r="X31" s="169"/>
      <c r="Y31" s="169"/>
      <c r="Z31" s="169"/>
      <c r="AA31" s="169"/>
      <c r="AB31" s="169"/>
      <c r="AC31" s="169"/>
      <c r="AD31" s="169"/>
      <c r="AE31" s="169"/>
    </row>
    <row r="32" spans="1:31" s="11" customFormat="1" ht="14.45" customHeight="1">
      <c r="A32" s="169"/>
      <c r="B32" s="9"/>
      <c r="C32" s="169"/>
      <c r="D32" s="169"/>
      <c r="E32" s="169"/>
      <c r="F32" s="19" t="s">
        <v>39</v>
      </c>
      <c r="G32" s="169"/>
      <c r="H32" s="169"/>
      <c r="I32" s="19" t="s">
        <v>38</v>
      </c>
      <c r="J32" s="19" t="s">
        <v>40</v>
      </c>
      <c r="K32" s="169"/>
      <c r="L32" s="10"/>
      <c r="S32" s="169"/>
      <c r="T32" s="169"/>
      <c r="U32" s="169"/>
      <c r="V32" s="169"/>
      <c r="W32" s="169"/>
      <c r="X32" s="169"/>
      <c r="Y32" s="169"/>
      <c r="Z32" s="169"/>
      <c r="AA32" s="169"/>
      <c r="AB32" s="169"/>
      <c r="AC32" s="169"/>
      <c r="AD32" s="169"/>
      <c r="AE32" s="169"/>
    </row>
    <row r="33" spans="1:31" s="11" customFormat="1" ht="14.45" customHeight="1">
      <c r="A33" s="169"/>
      <c r="B33" s="9"/>
      <c r="C33" s="169"/>
      <c r="D33" s="20" t="s">
        <v>41</v>
      </c>
      <c r="E33" s="170" t="s">
        <v>42</v>
      </c>
      <c r="F33" s="21">
        <f>J30</f>
        <v>0</v>
      </c>
      <c r="G33" s="169"/>
      <c r="H33" s="169"/>
      <c r="I33" s="22">
        <v>0.21</v>
      </c>
      <c r="J33" s="21">
        <f>(F33*21%)</f>
        <v>0</v>
      </c>
      <c r="K33" s="169"/>
      <c r="L33" s="10"/>
      <c r="S33" s="169"/>
      <c r="T33" s="169"/>
      <c r="U33" s="169"/>
      <c r="V33" s="169"/>
      <c r="W33" s="169"/>
      <c r="X33" s="169"/>
      <c r="Y33" s="169"/>
      <c r="Z33" s="169"/>
      <c r="AA33" s="169"/>
      <c r="AB33" s="169"/>
      <c r="AC33" s="169"/>
      <c r="AD33" s="169"/>
      <c r="AE33" s="169"/>
    </row>
    <row r="34" spans="1:31" s="11" customFormat="1" ht="14.45" customHeight="1">
      <c r="A34" s="169"/>
      <c r="B34" s="9"/>
      <c r="C34" s="169"/>
      <c r="D34" s="169"/>
      <c r="E34" s="170" t="s">
        <v>43</v>
      </c>
      <c r="F34" s="21">
        <f>ROUND((SUM(BF125:BF173)),  2)</f>
        <v>0</v>
      </c>
      <c r="G34" s="169"/>
      <c r="H34" s="169"/>
      <c r="I34" s="22">
        <v>0.12</v>
      </c>
      <c r="J34" s="21">
        <f>ROUND(((SUM(BF125:BF173))*I34),  2)</f>
        <v>0</v>
      </c>
      <c r="K34" s="169"/>
      <c r="L34" s="10"/>
      <c r="S34" s="169"/>
      <c r="T34" s="169"/>
      <c r="U34" s="169"/>
      <c r="V34" s="169"/>
      <c r="W34" s="169"/>
      <c r="X34" s="169"/>
      <c r="Y34" s="169"/>
      <c r="Z34" s="169"/>
      <c r="AA34" s="169"/>
      <c r="AB34" s="169"/>
      <c r="AC34" s="169"/>
      <c r="AD34" s="169"/>
      <c r="AE34" s="169"/>
    </row>
    <row r="35" spans="1:31" s="11" customFormat="1" ht="14.45" hidden="1" customHeight="1">
      <c r="A35" s="169"/>
      <c r="B35" s="9"/>
      <c r="C35" s="169"/>
      <c r="D35" s="169"/>
      <c r="E35" s="170" t="s">
        <v>44</v>
      </c>
      <c r="F35" s="21">
        <f>ROUND((SUM(BG125:BG173)),  2)</f>
        <v>0</v>
      </c>
      <c r="G35" s="169"/>
      <c r="H35" s="169"/>
      <c r="I35" s="22">
        <v>0.21</v>
      </c>
      <c r="J35" s="21">
        <f>0</f>
        <v>0</v>
      </c>
      <c r="K35" s="169"/>
      <c r="L35" s="10"/>
      <c r="S35" s="169"/>
      <c r="T35" s="169"/>
      <c r="U35" s="169"/>
      <c r="V35" s="169"/>
      <c r="W35" s="169"/>
      <c r="X35" s="169"/>
      <c r="Y35" s="169"/>
      <c r="Z35" s="169"/>
      <c r="AA35" s="169"/>
      <c r="AB35" s="169"/>
      <c r="AC35" s="169"/>
      <c r="AD35" s="169"/>
      <c r="AE35" s="169"/>
    </row>
    <row r="36" spans="1:31" s="11" customFormat="1" ht="14.45" hidden="1" customHeight="1">
      <c r="A36" s="169"/>
      <c r="B36" s="9"/>
      <c r="C36" s="169"/>
      <c r="D36" s="169"/>
      <c r="E36" s="170" t="s">
        <v>45</v>
      </c>
      <c r="F36" s="21">
        <f>ROUND((SUM(BH125:BH173)),  2)</f>
        <v>0</v>
      </c>
      <c r="G36" s="169"/>
      <c r="H36" s="169"/>
      <c r="I36" s="22">
        <v>0.12</v>
      </c>
      <c r="J36" s="21">
        <f>0</f>
        <v>0</v>
      </c>
      <c r="K36" s="169"/>
      <c r="L36" s="10"/>
      <c r="S36" s="169"/>
      <c r="T36" s="169"/>
      <c r="U36" s="169"/>
      <c r="V36" s="169"/>
      <c r="W36" s="169"/>
      <c r="X36" s="169"/>
      <c r="Y36" s="169"/>
      <c r="Z36" s="169"/>
      <c r="AA36" s="169"/>
      <c r="AB36" s="169"/>
      <c r="AC36" s="169"/>
      <c r="AD36" s="169"/>
      <c r="AE36" s="169"/>
    </row>
    <row r="37" spans="1:31" s="11" customFormat="1" ht="14.45" hidden="1" customHeight="1">
      <c r="A37" s="169"/>
      <c r="B37" s="9"/>
      <c r="C37" s="169"/>
      <c r="D37" s="169"/>
      <c r="E37" s="170" t="s">
        <v>46</v>
      </c>
      <c r="F37" s="21">
        <f>ROUND((SUM(BI125:BI173)),  2)</f>
        <v>0</v>
      </c>
      <c r="G37" s="169"/>
      <c r="H37" s="169"/>
      <c r="I37" s="22">
        <v>0</v>
      </c>
      <c r="J37" s="21">
        <f>0</f>
        <v>0</v>
      </c>
      <c r="K37" s="169"/>
      <c r="L37" s="10"/>
      <c r="S37" s="169"/>
      <c r="T37" s="169"/>
      <c r="U37" s="169"/>
      <c r="V37" s="169"/>
      <c r="W37" s="169"/>
      <c r="X37" s="169"/>
      <c r="Y37" s="169"/>
      <c r="Z37" s="169"/>
      <c r="AA37" s="169"/>
      <c r="AB37" s="169"/>
      <c r="AC37" s="169"/>
      <c r="AD37" s="169"/>
      <c r="AE37" s="169"/>
    </row>
    <row r="38" spans="1:31" s="11" customFormat="1" ht="6.95" customHeight="1">
      <c r="A38" s="169"/>
      <c r="B38" s="9"/>
      <c r="C38" s="169"/>
      <c r="D38" s="169"/>
      <c r="E38" s="169"/>
      <c r="F38" s="169"/>
      <c r="G38" s="169"/>
      <c r="H38" s="169"/>
      <c r="I38" s="169"/>
      <c r="J38" s="169"/>
      <c r="K38" s="169"/>
      <c r="L38" s="10"/>
      <c r="S38" s="169"/>
      <c r="T38" s="169"/>
      <c r="U38" s="169"/>
      <c r="V38" s="169"/>
      <c r="W38" s="169"/>
      <c r="X38" s="169"/>
      <c r="Y38" s="169"/>
      <c r="Z38" s="169"/>
      <c r="AA38" s="169"/>
      <c r="AB38" s="169"/>
      <c r="AC38" s="169"/>
      <c r="AD38" s="169"/>
      <c r="AE38" s="169"/>
    </row>
    <row r="39" spans="1:31" s="11" customFormat="1" ht="25.35" customHeight="1">
      <c r="A39" s="169"/>
      <c r="B39" s="9"/>
      <c r="C39" s="23"/>
      <c r="D39" s="24" t="s">
        <v>47</v>
      </c>
      <c r="E39" s="25"/>
      <c r="F39" s="25"/>
      <c r="G39" s="26" t="s">
        <v>48</v>
      </c>
      <c r="H39" s="27" t="s">
        <v>49</v>
      </c>
      <c r="I39" s="25"/>
      <c r="J39" s="28">
        <f>SUM(J30:J37)</f>
        <v>0</v>
      </c>
      <c r="K39" s="29"/>
      <c r="L39" s="10"/>
      <c r="S39" s="169"/>
      <c r="T39" s="169"/>
      <c r="U39" s="169"/>
      <c r="V39" s="169"/>
      <c r="W39" s="169"/>
      <c r="X39" s="169"/>
      <c r="Y39" s="169"/>
      <c r="Z39" s="169"/>
      <c r="AA39" s="169"/>
      <c r="AB39" s="169"/>
      <c r="AC39" s="169"/>
      <c r="AD39" s="169"/>
      <c r="AE39" s="169"/>
    </row>
    <row r="40" spans="1:31" s="11" customFormat="1" ht="14.45" customHeight="1">
      <c r="A40" s="169"/>
      <c r="B40" s="9"/>
      <c r="C40" s="169"/>
      <c r="D40" s="169"/>
      <c r="E40" s="169"/>
      <c r="F40" s="169"/>
      <c r="G40" s="169"/>
      <c r="H40" s="169"/>
      <c r="I40" s="169"/>
      <c r="J40" s="169"/>
      <c r="K40" s="169"/>
      <c r="L40" s="10"/>
      <c r="S40" s="169"/>
      <c r="T40" s="169"/>
      <c r="U40" s="169"/>
      <c r="V40" s="169"/>
      <c r="W40" s="169"/>
      <c r="X40" s="169"/>
      <c r="Y40" s="169"/>
      <c r="Z40" s="169"/>
      <c r="AA40" s="169"/>
      <c r="AB40" s="169"/>
      <c r="AC40" s="169"/>
      <c r="AD40" s="169"/>
      <c r="AE40" s="169"/>
    </row>
    <row r="41" spans="1:31" ht="14.45" customHeight="1">
      <c r="B41" s="6"/>
      <c r="L41" s="6"/>
    </row>
    <row r="42" spans="1:31" ht="14.45" customHeight="1">
      <c r="B42" s="6"/>
      <c r="L42" s="6"/>
    </row>
    <row r="43" spans="1:31" ht="14.45" customHeight="1">
      <c r="B43" s="6"/>
      <c r="L43" s="6"/>
    </row>
    <row r="44" spans="1:31" ht="14.45" customHeight="1">
      <c r="B44" s="6"/>
      <c r="L44" s="6"/>
    </row>
    <row r="45" spans="1:31" ht="14.45" customHeight="1">
      <c r="B45" s="6"/>
      <c r="L45" s="6"/>
    </row>
    <row r="46" spans="1:31" ht="14.45" customHeight="1">
      <c r="B46" s="6"/>
      <c r="L46" s="6"/>
    </row>
    <row r="47" spans="1:31" ht="14.45" customHeight="1">
      <c r="B47" s="6"/>
      <c r="L47" s="6"/>
    </row>
    <row r="48" spans="1:31" ht="14.45" customHeight="1">
      <c r="B48" s="6"/>
      <c r="L48" s="6"/>
    </row>
    <row r="49" spans="1:31" ht="14.45" customHeight="1">
      <c r="B49" s="6"/>
      <c r="L49" s="6"/>
    </row>
    <row r="50" spans="1:31" s="11" customFormat="1" ht="14.45" customHeight="1">
      <c r="B50" s="10"/>
      <c r="D50" s="30" t="s">
        <v>50</v>
      </c>
      <c r="E50" s="31"/>
      <c r="F50" s="31"/>
      <c r="G50" s="30" t="s">
        <v>51</v>
      </c>
      <c r="H50" s="31"/>
      <c r="I50" s="31"/>
      <c r="J50" s="31"/>
      <c r="K50" s="31"/>
      <c r="L50" s="10"/>
    </row>
    <row r="51" spans="1:31">
      <c r="B51" s="6"/>
      <c r="L51" s="6"/>
    </row>
    <row r="52" spans="1:31">
      <c r="B52" s="6"/>
      <c r="L52" s="6"/>
    </row>
    <row r="53" spans="1:31">
      <c r="B53" s="6"/>
      <c r="L53" s="6"/>
    </row>
    <row r="54" spans="1:31">
      <c r="B54" s="6"/>
      <c r="L54" s="6"/>
    </row>
    <row r="55" spans="1:31">
      <c r="B55" s="6"/>
      <c r="L55" s="6"/>
    </row>
    <row r="56" spans="1:31">
      <c r="B56" s="6"/>
      <c r="L56" s="6"/>
    </row>
    <row r="57" spans="1:31">
      <c r="B57" s="6"/>
      <c r="L57" s="6"/>
    </row>
    <row r="58" spans="1:31">
      <c r="B58" s="6"/>
      <c r="L58" s="6"/>
    </row>
    <row r="59" spans="1:31">
      <c r="B59" s="6"/>
      <c r="L59" s="6"/>
    </row>
    <row r="60" spans="1:31">
      <c r="B60" s="6"/>
      <c r="L60" s="6"/>
    </row>
    <row r="61" spans="1:31" s="11" customFormat="1" ht="12.75">
      <c r="A61" s="169"/>
      <c r="B61" s="9"/>
      <c r="C61" s="169"/>
      <c r="D61" s="32" t="s">
        <v>52</v>
      </c>
      <c r="E61" s="33"/>
      <c r="F61" s="34" t="s">
        <v>53</v>
      </c>
      <c r="G61" s="32" t="s">
        <v>52</v>
      </c>
      <c r="H61" s="33"/>
      <c r="I61" s="33"/>
      <c r="J61" s="35" t="s">
        <v>53</v>
      </c>
      <c r="K61" s="33"/>
      <c r="L61" s="10"/>
      <c r="S61" s="169"/>
      <c r="T61" s="169"/>
      <c r="U61" s="169"/>
      <c r="V61" s="169"/>
      <c r="W61" s="169"/>
      <c r="X61" s="169"/>
      <c r="Y61" s="169"/>
      <c r="Z61" s="169"/>
      <c r="AA61" s="169"/>
      <c r="AB61" s="169"/>
      <c r="AC61" s="169"/>
      <c r="AD61" s="169"/>
      <c r="AE61" s="169"/>
    </row>
    <row r="62" spans="1:31">
      <c r="B62" s="6"/>
      <c r="L62" s="6"/>
    </row>
    <row r="63" spans="1:31">
      <c r="B63" s="6"/>
      <c r="L63" s="6"/>
    </row>
    <row r="64" spans="1:31">
      <c r="B64" s="6"/>
      <c r="L64" s="6"/>
    </row>
    <row r="65" spans="1:31" s="11" customFormat="1" ht="12.75">
      <c r="A65" s="169"/>
      <c r="B65" s="9"/>
      <c r="C65" s="169"/>
      <c r="D65" s="30" t="s">
        <v>54</v>
      </c>
      <c r="E65" s="36"/>
      <c r="F65" s="36"/>
      <c r="G65" s="30" t="s">
        <v>55</v>
      </c>
      <c r="H65" s="36"/>
      <c r="I65" s="36"/>
      <c r="J65" s="36"/>
      <c r="K65" s="36"/>
      <c r="L65" s="10"/>
      <c r="S65" s="169"/>
      <c r="T65" s="169"/>
      <c r="U65" s="169"/>
      <c r="V65" s="169"/>
      <c r="W65" s="169"/>
      <c r="X65" s="169"/>
      <c r="Y65" s="169"/>
      <c r="Z65" s="169"/>
      <c r="AA65" s="169"/>
      <c r="AB65" s="169"/>
      <c r="AC65" s="169"/>
      <c r="AD65" s="169"/>
      <c r="AE65" s="169"/>
    </row>
    <row r="66" spans="1:31">
      <c r="B66" s="6"/>
      <c r="L66" s="6"/>
    </row>
    <row r="67" spans="1:31">
      <c r="B67" s="6"/>
      <c r="L67" s="6"/>
    </row>
    <row r="68" spans="1:31">
      <c r="B68" s="6"/>
      <c r="L68" s="6"/>
    </row>
    <row r="69" spans="1:31">
      <c r="B69" s="6"/>
      <c r="L69" s="6"/>
    </row>
    <row r="70" spans="1:31">
      <c r="B70" s="6"/>
      <c r="L70" s="6"/>
    </row>
    <row r="71" spans="1:31">
      <c r="B71" s="6"/>
      <c r="L71" s="6"/>
    </row>
    <row r="72" spans="1:31">
      <c r="B72" s="6"/>
      <c r="L72" s="6"/>
    </row>
    <row r="73" spans="1:31">
      <c r="B73" s="6"/>
      <c r="L73" s="6"/>
    </row>
    <row r="74" spans="1:31">
      <c r="B74" s="6"/>
      <c r="L74" s="6"/>
    </row>
    <row r="75" spans="1:31">
      <c r="B75" s="6"/>
      <c r="L75" s="6"/>
    </row>
    <row r="76" spans="1:31" s="11" customFormat="1" ht="12.75">
      <c r="A76" s="169"/>
      <c r="B76" s="9"/>
      <c r="C76" s="169"/>
      <c r="D76" s="32" t="s">
        <v>52</v>
      </c>
      <c r="E76" s="33"/>
      <c r="F76" s="34" t="s">
        <v>53</v>
      </c>
      <c r="G76" s="32" t="s">
        <v>52</v>
      </c>
      <c r="H76" s="33"/>
      <c r="I76" s="33"/>
      <c r="J76" s="35" t="s">
        <v>53</v>
      </c>
      <c r="K76" s="33"/>
      <c r="L76" s="10"/>
      <c r="S76" s="169"/>
      <c r="T76" s="169"/>
      <c r="U76" s="169"/>
      <c r="V76" s="169"/>
      <c r="W76" s="169"/>
      <c r="X76" s="169"/>
      <c r="Y76" s="169"/>
      <c r="Z76" s="169"/>
      <c r="AA76" s="169"/>
      <c r="AB76" s="169"/>
      <c r="AC76" s="169"/>
      <c r="AD76" s="169"/>
      <c r="AE76" s="169"/>
    </row>
    <row r="77" spans="1:31" s="11" customFormat="1" ht="14.45" customHeight="1">
      <c r="A77" s="169"/>
      <c r="B77" s="37"/>
      <c r="C77" s="38"/>
      <c r="D77" s="38"/>
      <c r="E77" s="38"/>
      <c r="F77" s="38"/>
      <c r="G77" s="38"/>
      <c r="H77" s="38"/>
      <c r="I77" s="38"/>
      <c r="J77" s="38"/>
      <c r="K77" s="38"/>
      <c r="L77" s="10"/>
      <c r="S77" s="169"/>
      <c r="T77" s="169"/>
      <c r="U77" s="169"/>
      <c r="V77" s="169"/>
      <c r="W77" s="169"/>
      <c r="X77" s="169"/>
      <c r="Y77" s="169"/>
      <c r="Z77" s="169"/>
      <c r="AA77" s="169"/>
      <c r="AB77" s="169"/>
      <c r="AC77" s="169"/>
      <c r="AD77" s="169"/>
      <c r="AE77" s="169"/>
    </row>
    <row r="81" spans="1:47" s="11" customFormat="1" ht="6.95" customHeight="1">
      <c r="A81" s="169"/>
      <c r="B81" s="39"/>
      <c r="C81" s="40"/>
      <c r="D81" s="40"/>
      <c r="E81" s="40"/>
      <c r="F81" s="40"/>
      <c r="G81" s="40"/>
      <c r="H81" s="40"/>
      <c r="I81" s="40"/>
      <c r="J81" s="40"/>
      <c r="K81" s="40"/>
      <c r="L81" s="10"/>
      <c r="S81" s="169"/>
      <c r="T81" s="169"/>
      <c r="U81" s="169"/>
      <c r="V81" s="169"/>
      <c r="W81" s="169"/>
      <c r="X81" s="169"/>
      <c r="Y81" s="169"/>
      <c r="Z81" s="169"/>
      <c r="AA81" s="169"/>
      <c r="AB81" s="169"/>
      <c r="AC81" s="169"/>
      <c r="AD81" s="169"/>
      <c r="AE81" s="169"/>
    </row>
    <row r="82" spans="1:47" s="11" customFormat="1" ht="24.95" customHeight="1">
      <c r="A82" s="169"/>
      <c r="B82" s="9"/>
      <c r="C82" s="7" t="s">
        <v>100</v>
      </c>
      <c r="D82" s="169"/>
      <c r="E82" s="169"/>
      <c r="F82" s="169"/>
      <c r="G82" s="169"/>
      <c r="H82" s="169"/>
      <c r="I82" s="169"/>
      <c r="J82" s="169"/>
      <c r="K82" s="169"/>
      <c r="L82" s="10"/>
      <c r="S82" s="169"/>
      <c r="T82" s="169"/>
      <c r="U82" s="169"/>
      <c r="V82" s="169"/>
      <c r="W82" s="169"/>
      <c r="X82" s="169"/>
      <c r="Y82" s="169"/>
      <c r="Z82" s="169"/>
      <c r="AA82" s="169"/>
      <c r="AB82" s="169"/>
      <c r="AC82" s="169"/>
      <c r="AD82" s="169"/>
      <c r="AE82" s="169"/>
    </row>
    <row r="83" spans="1:47" s="11" customFormat="1" ht="6.95" customHeight="1">
      <c r="A83" s="169"/>
      <c r="B83" s="9"/>
      <c r="C83" s="169"/>
      <c r="D83" s="169"/>
      <c r="E83" s="169"/>
      <c r="F83" s="169"/>
      <c r="G83" s="169"/>
      <c r="H83" s="169"/>
      <c r="I83" s="169"/>
      <c r="J83" s="169"/>
      <c r="K83" s="169"/>
      <c r="L83" s="10"/>
      <c r="S83" s="169"/>
      <c r="T83" s="169"/>
      <c r="U83" s="169"/>
      <c r="V83" s="169"/>
      <c r="W83" s="169"/>
      <c r="X83" s="169"/>
      <c r="Y83" s="169"/>
      <c r="Z83" s="169"/>
      <c r="AA83" s="169"/>
      <c r="AB83" s="169"/>
      <c r="AC83" s="169"/>
      <c r="AD83" s="169"/>
      <c r="AE83" s="169"/>
    </row>
    <row r="84" spans="1:47" s="11" customFormat="1" ht="12" customHeight="1">
      <c r="A84" s="169"/>
      <c r="B84" s="9"/>
      <c r="C84" s="170" t="s">
        <v>14</v>
      </c>
      <c r="D84" s="169"/>
      <c r="E84" s="169"/>
      <c r="F84" s="169"/>
      <c r="G84" s="169"/>
      <c r="H84" s="169"/>
      <c r="I84" s="169"/>
      <c r="J84" s="169"/>
      <c r="K84" s="169"/>
      <c r="L84" s="10"/>
      <c r="S84" s="169"/>
      <c r="T84" s="169"/>
      <c r="U84" s="169"/>
      <c r="V84" s="169"/>
      <c r="W84" s="169"/>
      <c r="X84" s="169"/>
      <c r="Y84" s="169"/>
      <c r="Z84" s="169"/>
      <c r="AA84" s="169"/>
      <c r="AB84" s="169"/>
      <c r="AC84" s="169"/>
      <c r="AD84" s="169"/>
      <c r="AE84" s="169"/>
    </row>
    <row r="85" spans="1:47" s="11" customFormat="1" ht="16.5" customHeight="1">
      <c r="A85" s="169"/>
      <c r="B85" s="9"/>
      <c r="C85" s="169"/>
      <c r="D85" s="169"/>
      <c r="E85" s="285" t="str">
        <f>E7</f>
        <v>ZŠ Hanspaulka - rekonstrukce tělocvičny</v>
      </c>
      <c r="F85" s="286"/>
      <c r="G85" s="286"/>
      <c r="H85" s="286"/>
      <c r="I85" s="169"/>
      <c r="J85" s="169"/>
      <c r="K85" s="169"/>
      <c r="L85" s="10"/>
      <c r="S85" s="169"/>
      <c r="T85" s="169"/>
      <c r="U85" s="169"/>
      <c r="V85" s="169"/>
      <c r="W85" s="169"/>
      <c r="X85" s="169"/>
      <c r="Y85" s="169"/>
      <c r="Z85" s="169"/>
      <c r="AA85" s="169"/>
      <c r="AB85" s="169"/>
      <c r="AC85" s="169"/>
      <c r="AD85" s="169"/>
      <c r="AE85" s="169"/>
    </row>
    <row r="86" spans="1:47" s="11" customFormat="1" ht="12" customHeight="1">
      <c r="A86" s="169"/>
      <c r="B86" s="9"/>
      <c r="C86" s="170" t="s">
        <v>98</v>
      </c>
      <c r="D86" s="169"/>
      <c r="E86" s="169"/>
      <c r="F86" s="169"/>
      <c r="G86" s="169"/>
      <c r="H86" s="169"/>
      <c r="I86" s="169"/>
      <c r="J86" s="169"/>
      <c r="K86" s="169"/>
      <c r="L86" s="10"/>
      <c r="S86" s="169"/>
      <c r="T86" s="169"/>
      <c r="U86" s="169"/>
      <c r="V86" s="169"/>
      <c r="W86" s="169"/>
      <c r="X86" s="169"/>
      <c r="Y86" s="169"/>
      <c r="Z86" s="169"/>
      <c r="AA86" s="169"/>
      <c r="AB86" s="169"/>
      <c r="AC86" s="169"/>
      <c r="AD86" s="169"/>
      <c r="AE86" s="169"/>
    </row>
    <row r="87" spans="1:47" s="11" customFormat="1" ht="16.5" customHeight="1">
      <c r="A87" s="169"/>
      <c r="B87" s="9"/>
      <c r="C87" s="169"/>
      <c r="D87" s="169"/>
      <c r="E87" s="275" t="str">
        <f>E9</f>
        <v>04 - Chodba před tělocvičnou</v>
      </c>
      <c r="F87" s="284"/>
      <c r="G87" s="284"/>
      <c r="H87" s="284"/>
      <c r="I87" s="169"/>
      <c r="J87" s="169"/>
      <c r="K87" s="169"/>
      <c r="L87" s="10"/>
      <c r="S87" s="169"/>
      <c r="T87" s="169"/>
      <c r="U87" s="169"/>
      <c r="V87" s="169"/>
      <c r="W87" s="169"/>
      <c r="X87" s="169"/>
      <c r="Y87" s="169"/>
      <c r="Z87" s="169"/>
      <c r="AA87" s="169"/>
      <c r="AB87" s="169"/>
      <c r="AC87" s="169"/>
      <c r="AD87" s="169"/>
      <c r="AE87" s="169"/>
    </row>
    <row r="88" spans="1:47" s="11" customFormat="1" ht="6.95" customHeight="1">
      <c r="A88" s="169"/>
      <c r="B88" s="9"/>
      <c r="C88" s="169"/>
      <c r="D88" s="169"/>
      <c r="E88" s="169"/>
      <c r="F88" s="169"/>
      <c r="G88" s="169"/>
      <c r="H88" s="169"/>
      <c r="I88" s="169"/>
      <c r="J88" s="169"/>
      <c r="K88" s="169"/>
      <c r="L88" s="10"/>
      <c r="S88" s="169"/>
      <c r="T88" s="169"/>
      <c r="U88" s="169"/>
      <c r="V88" s="169"/>
      <c r="W88" s="169"/>
      <c r="X88" s="169"/>
      <c r="Y88" s="169"/>
      <c r="Z88" s="169"/>
      <c r="AA88" s="169"/>
      <c r="AB88" s="169"/>
      <c r="AC88" s="169"/>
      <c r="AD88" s="169"/>
      <c r="AE88" s="169"/>
    </row>
    <row r="89" spans="1:47" s="11" customFormat="1" ht="12" customHeight="1">
      <c r="A89" s="169"/>
      <c r="B89" s="9"/>
      <c r="C89" s="170" t="s">
        <v>18</v>
      </c>
      <c r="D89" s="169"/>
      <c r="E89" s="169"/>
      <c r="F89" s="172" t="str">
        <f>F12</f>
        <v>Sušická č.p. 1000, 169 00 Praha 6</v>
      </c>
      <c r="G89" s="169"/>
      <c r="H89" s="169"/>
      <c r="I89" s="170" t="s">
        <v>20</v>
      </c>
      <c r="J89" s="12">
        <f>IF(J12="","",J12)</f>
        <v>45783</v>
      </c>
      <c r="K89" s="169"/>
      <c r="L89" s="10"/>
      <c r="S89" s="169"/>
      <c r="T89" s="169"/>
      <c r="U89" s="169"/>
      <c r="V89" s="169"/>
      <c r="W89" s="169"/>
      <c r="X89" s="169"/>
      <c r="Y89" s="169"/>
      <c r="Z89" s="169"/>
      <c r="AA89" s="169"/>
      <c r="AB89" s="169"/>
      <c r="AC89" s="169"/>
      <c r="AD89" s="169"/>
      <c r="AE89" s="169"/>
    </row>
    <row r="90" spans="1:47" s="11" customFormat="1" ht="6.95" customHeight="1">
      <c r="A90" s="169"/>
      <c r="B90" s="9"/>
      <c r="C90" s="169"/>
      <c r="D90" s="169"/>
      <c r="E90" s="169"/>
      <c r="F90" s="169"/>
      <c r="G90" s="169"/>
      <c r="H90" s="169"/>
      <c r="I90" s="169"/>
      <c r="J90" s="169"/>
      <c r="K90" s="169"/>
      <c r="L90" s="10"/>
      <c r="S90" s="169"/>
      <c r="T90" s="169"/>
      <c r="U90" s="169"/>
      <c r="V90" s="169"/>
      <c r="W90" s="169"/>
      <c r="X90" s="169"/>
      <c r="Y90" s="169"/>
      <c r="Z90" s="169"/>
      <c r="AA90" s="169"/>
      <c r="AB90" s="169"/>
      <c r="AC90" s="169"/>
      <c r="AD90" s="169"/>
      <c r="AE90" s="169"/>
    </row>
    <row r="91" spans="1:47" s="11" customFormat="1" ht="40.15" customHeight="1">
      <c r="A91" s="169"/>
      <c r="B91" s="9"/>
      <c r="C91" s="170" t="s">
        <v>22</v>
      </c>
      <c r="D91" s="169"/>
      <c r="E91" s="169"/>
      <c r="F91" s="172" t="str">
        <f>E15</f>
        <v>MČ PRAHA 6, Čs armády 601/23, 16052 Praha 6</v>
      </c>
      <c r="G91" s="169"/>
      <c r="H91" s="169"/>
      <c r="I91" s="170" t="s">
        <v>30</v>
      </c>
      <c r="J91" s="173">
        <f>E21</f>
        <v>0</v>
      </c>
      <c r="K91" s="169"/>
      <c r="L91" s="10"/>
      <c r="S91" s="169"/>
      <c r="T91" s="169"/>
      <c r="U91" s="169"/>
      <c r="V91" s="169"/>
      <c r="W91" s="169"/>
      <c r="X91" s="169"/>
      <c r="Y91" s="169"/>
      <c r="Z91" s="169"/>
      <c r="AA91" s="169"/>
      <c r="AB91" s="169"/>
      <c r="AC91" s="169"/>
      <c r="AD91" s="169"/>
      <c r="AE91" s="169"/>
    </row>
    <row r="92" spans="1:47" s="11" customFormat="1" ht="15.2" customHeight="1">
      <c r="A92" s="169"/>
      <c r="B92" s="9"/>
      <c r="C92" s="170" t="s">
        <v>28</v>
      </c>
      <c r="D92" s="169"/>
      <c r="E92" s="169"/>
      <c r="F92" s="172" t="str">
        <f>IF(E18="","",E18)</f>
        <v xml:space="preserve"> </v>
      </c>
      <c r="G92" s="169"/>
      <c r="H92" s="169"/>
      <c r="I92" s="170" t="s">
        <v>35</v>
      </c>
      <c r="J92" s="173" t="str">
        <f>E24</f>
        <v xml:space="preserve"> </v>
      </c>
      <c r="K92" s="169"/>
      <c r="L92" s="10"/>
      <c r="S92" s="169"/>
      <c r="T92" s="169"/>
      <c r="U92" s="169"/>
      <c r="V92" s="169"/>
      <c r="W92" s="169"/>
      <c r="X92" s="169"/>
      <c r="Y92" s="169"/>
      <c r="Z92" s="169"/>
      <c r="AA92" s="169"/>
      <c r="AB92" s="169"/>
      <c r="AC92" s="169"/>
      <c r="AD92" s="169"/>
      <c r="AE92" s="169"/>
    </row>
    <row r="93" spans="1:47" s="11" customFormat="1" ht="10.35" customHeight="1">
      <c r="A93" s="169"/>
      <c r="B93" s="9"/>
      <c r="C93" s="169"/>
      <c r="D93" s="169"/>
      <c r="E93" s="169"/>
      <c r="F93" s="169"/>
      <c r="G93" s="169"/>
      <c r="H93" s="169"/>
      <c r="I93" s="169"/>
      <c r="J93" s="169"/>
      <c r="K93" s="169"/>
      <c r="L93" s="10"/>
      <c r="S93" s="169"/>
      <c r="T93" s="169"/>
      <c r="U93" s="169"/>
      <c r="V93" s="169"/>
      <c r="W93" s="169"/>
      <c r="X93" s="169"/>
      <c r="Y93" s="169"/>
      <c r="Z93" s="169"/>
      <c r="AA93" s="169"/>
      <c r="AB93" s="169"/>
      <c r="AC93" s="169"/>
      <c r="AD93" s="169"/>
      <c r="AE93" s="169"/>
    </row>
    <row r="94" spans="1:47" s="11" customFormat="1" ht="29.25" customHeight="1">
      <c r="A94" s="169"/>
      <c r="B94" s="9"/>
      <c r="C94" s="41" t="s">
        <v>101</v>
      </c>
      <c r="D94" s="23"/>
      <c r="E94" s="23"/>
      <c r="F94" s="23"/>
      <c r="G94" s="23"/>
      <c r="H94" s="23"/>
      <c r="I94" s="23"/>
      <c r="J94" s="42" t="s">
        <v>102</v>
      </c>
      <c r="K94" s="23"/>
      <c r="L94" s="10"/>
      <c r="S94" s="169"/>
      <c r="T94" s="169"/>
      <c r="U94" s="169"/>
      <c r="V94" s="169"/>
      <c r="W94" s="169"/>
      <c r="X94" s="169"/>
      <c r="Y94" s="169"/>
      <c r="Z94" s="169"/>
      <c r="AA94" s="169"/>
      <c r="AB94" s="169"/>
      <c r="AC94" s="169"/>
      <c r="AD94" s="169"/>
      <c r="AE94" s="169"/>
    </row>
    <row r="95" spans="1:47" s="11" customFormat="1" ht="10.35" customHeight="1">
      <c r="A95" s="169"/>
      <c r="B95" s="9"/>
      <c r="C95" s="169"/>
      <c r="D95" s="169"/>
      <c r="E95" s="169"/>
      <c r="F95" s="169"/>
      <c r="G95" s="169"/>
      <c r="H95" s="169"/>
      <c r="I95" s="169"/>
      <c r="J95" s="169"/>
      <c r="K95" s="169"/>
      <c r="L95" s="10"/>
      <c r="S95" s="169"/>
      <c r="T95" s="169"/>
      <c r="U95" s="169"/>
      <c r="V95" s="169"/>
      <c r="W95" s="169"/>
      <c r="X95" s="169"/>
      <c r="Y95" s="169"/>
      <c r="Z95" s="169"/>
      <c r="AA95" s="169"/>
      <c r="AB95" s="169"/>
      <c r="AC95" s="169"/>
      <c r="AD95" s="169"/>
      <c r="AE95" s="169"/>
    </row>
    <row r="96" spans="1:47" s="11" customFormat="1" ht="22.9" customHeight="1">
      <c r="A96" s="169"/>
      <c r="B96" s="9"/>
      <c r="C96" s="43" t="s">
        <v>103</v>
      </c>
      <c r="D96" s="169"/>
      <c r="E96" s="169"/>
      <c r="F96" s="169"/>
      <c r="G96" s="169"/>
      <c r="H96" s="169"/>
      <c r="I96" s="169"/>
      <c r="J96" s="18">
        <f>J125</f>
        <v>0</v>
      </c>
      <c r="K96" s="169"/>
      <c r="L96" s="10"/>
      <c r="S96" s="169"/>
      <c r="T96" s="169"/>
      <c r="U96" s="169"/>
      <c r="V96" s="169"/>
      <c r="W96" s="169"/>
      <c r="X96" s="169"/>
      <c r="Y96" s="169"/>
      <c r="Z96" s="169"/>
      <c r="AA96" s="169"/>
      <c r="AB96" s="169"/>
      <c r="AC96" s="169"/>
      <c r="AD96" s="169"/>
      <c r="AE96" s="169"/>
      <c r="AU96" s="3" t="s">
        <v>104</v>
      </c>
    </row>
    <row r="97" spans="1:31" s="44" customFormat="1" ht="24.95" customHeight="1">
      <c r="B97" s="45"/>
      <c r="D97" s="46" t="s">
        <v>177</v>
      </c>
      <c r="E97" s="47"/>
      <c r="F97" s="47"/>
      <c r="G97" s="47"/>
      <c r="H97" s="47"/>
      <c r="I97" s="47"/>
      <c r="J97" s="48">
        <f>J126</f>
        <v>0</v>
      </c>
      <c r="L97" s="45"/>
    </row>
    <row r="98" spans="1:31" s="49" customFormat="1" ht="19.899999999999999" customHeight="1">
      <c r="B98" s="50"/>
      <c r="D98" s="51" t="s">
        <v>181</v>
      </c>
      <c r="E98" s="52"/>
      <c r="F98" s="52"/>
      <c r="G98" s="52"/>
      <c r="H98" s="52"/>
      <c r="I98" s="52"/>
      <c r="J98" s="53">
        <f>J127</f>
        <v>0</v>
      </c>
      <c r="L98" s="50"/>
    </row>
    <row r="99" spans="1:31" s="49" customFormat="1" ht="19.899999999999999" customHeight="1">
      <c r="B99" s="50"/>
      <c r="D99" s="51" t="s">
        <v>182</v>
      </c>
      <c r="E99" s="52"/>
      <c r="F99" s="52"/>
      <c r="G99" s="52"/>
      <c r="H99" s="52"/>
      <c r="I99" s="52"/>
      <c r="J99" s="53">
        <f>J136</f>
        <v>0</v>
      </c>
      <c r="L99" s="50"/>
    </row>
    <row r="100" spans="1:31" s="49" customFormat="1" ht="19.899999999999999" customHeight="1">
      <c r="B100" s="50"/>
      <c r="D100" s="51" t="s">
        <v>183</v>
      </c>
      <c r="E100" s="52"/>
      <c r="F100" s="52"/>
      <c r="G100" s="52"/>
      <c r="H100" s="52"/>
      <c r="I100" s="52"/>
      <c r="J100" s="53">
        <f>J139</f>
        <v>0</v>
      </c>
      <c r="L100" s="50"/>
    </row>
    <row r="101" spans="1:31" s="49" customFormat="1" ht="19.899999999999999" customHeight="1">
      <c r="B101" s="50"/>
      <c r="D101" s="51" t="s">
        <v>184</v>
      </c>
      <c r="E101" s="52"/>
      <c r="F101" s="52"/>
      <c r="G101" s="52"/>
      <c r="H101" s="52"/>
      <c r="I101" s="52"/>
      <c r="J101" s="53">
        <f>J147</f>
        <v>0</v>
      </c>
      <c r="L101" s="50"/>
    </row>
    <row r="102" spans="1:31" s="44" customFormat="1" ht="24.95" customHeight="1">
      <c r="B102" s="45"/>
      <c r="D102" s="46" t="s">
        <v>185</v>
      </c>
      <c r="E102" s="47"/>
      <c r="F102" s="47"/>
      <c r="G102" s="47"/>
      <c r="H102" s="47"/>
      <c r="I102" s="47"/>
      <c r="J102" s="48">
        <f>J149</f>
        <v>0</v>
      </c>
      <c r="L102" s="45"/>
    </row>
    <row r="103" spans="1:31" s="49" customFormat="1" ht="19.899999999999999" customHeight="1">
      <c r="B103" s="50"/>
      <c r="D103" s="51" t="s">
        <v>192</v>
      </c>
      <c r="E103" s="52"/>
      <c r="F103" s="52"/>
      <c r="G103" s="52"/>
      <c r="H103" s="52"/>
      <c r="I103" s="52"/>
      <c r="J103" s="53">
        <f>J150</f>
        <v>0</v>
      </c>
      <c r="L103" s="50"/>
    </row>
    <row r="104" spans="1:31" s="49" customFormat="1" ht="19.899999999999999" customHeight="1">
      <c r="B104" s="50"/>
      <c r="D104" s="51" t="s">
        <v>195</v>
      </c>
      <c r="E104" s="52"/>
      <c r="F104" s="52"/>
      <c r="G104" s="52"/>
      <c r="H104" s="52"/>
      <c r="I104" s="52"/>
      <c r="J104" s="53">
        <f>J156</f>
        <v>0</v>
      </c>
      <c r="L104" s="50"/>
    </row>
    <row r="105" spans="1:31" s="49" customFormat="1" ht="19.899999999999999" customHeight="1">
      <c r="B105" s="50"/>
      <c r="D105" s="51" t="s">
        <v>196</v>
      </c>
      <c r="E105" s="52"/>
      <c r="F105" s="52"/>
      <c r="G105" s="52"/>
      <c r="H105" s="52"/>
      <c r="I105" s="52"/>
      <c r="J105" s="53">
        <f>J166</f>
        <v>0</v>
      </c>
      <c r="L105" s="50"/>
    </row>
    <row r="106" spans="1:31" s="11" customFormat="1" ht="21.75" customHeight="1">
      <c r="A106" s="169"/>
      <c r="B106" s="9"/>
      <c r="C106" s="169"/>
      <c r="D106" s="169"/>
      <c r="E106" s="169"/>
      <c r="F106" s="169"/>
      <c r="G106" s="169"/>
      <c r="H106" s="169"/>
      <c r="I106" s="169"/>
      <c r="J106" s="169"/>
      <c r="K106" s="169"/>
      <c r="L106" s="10"/>
      <c r="S106" s="169"/>
      <c r="T106" s="169"/>
      <c r="U106" s="169"/>
      <c r="V106" s="169"/>
      <c r="W106" s="169"/>
      <c r="X106" s="169"/>
      <c r="Y106" s="169"/>
      <c r="Z106" s="169"/>
      <c r="AA106" s="169"/>
      <c r="AB106" s="169"/>
      <c r="AC106" s="169"/>
      <c r="AD106" s="169"/>
      <c r="AE106" s="169"/>
    </row>
    <row r="107" spans="1:31" s="11" customFormat="1" ht="6.95" customHeight="1">
      <c r="A107" s="169"/>
      <c r="B107" s="37"/>
      <c r="C107" s="38"/>
      <c r="D107" s="38"/>
      <c r="E107" s="38"/>
      <c r="F107" s="38"/>
      <c r="G107" s="38"/>
      <c r="H107" s="38"/>
      <c r="I107" s="38"/>
      <c r="J107" s="38"/>
      <c r="K107" s="38"/>
      <c r="L107" s="10"/>
      <c r="S107" s="169"/>
      <c r="T107" s="169"/>
      <c r="U107" s="169"/>
      <c r="V107" s="169"/>
      <c r="W107" s="169"/>
      <c r="X107" s="169"/>
      <c r="Y107" s="169"/>
      <c r="Z107" s="169"/>
      <c r="AA107" s="169"/>
      <c r="AB107" s="169"/>
      <c r="AC107" s="169"/>
      <c r="AD107" s="169"/>
      <c r="AE107" s="169"/>
    </row>
    <row r="111" spans="1:31" s="11" customFormat="1" ht="6.95" customHeight="1">
      <c r="A111" s="169"/>
      <c r="B111" s="39"/>
      <c r="C111" s="40"/>
      <c r="D111" s="40"/>
      <c r="E111" s="40"/>
      <c r="F111" s="40"/>
      <c r="G111" s="40"/>
      <c r="H111" s="40"/>
      <c r="I111" s="40"/>
      <c r="J111" s="40"/>
      <c r="K111" s="40"/>
      <c r="L111" s="10"/>
      <c r="S111" s="169"/>
      <c r="T111" s="169"/>
      <c r="U111" s="169"/>
      <c r="V111" s="169"/>
      <c r="W111" s="169"/>
      <c r="X111" s="169"/>
      <c r="Y111" s="169"/>
      <c r="Z111" s="169"/>
      <c r="AA111" s="169"/>
      <c r="AB111" s="169"/>
      <c r="AC111" s="169"/>
      <c r="AD111" s="169"/>
      <c r="AE111" s="169"/>
    </row>
    <row r="112" spans="1:31" s="11" customFormat="1" ht="24.95" customHeight="1">
      <c r="A112" s="169"/>
      <c r="B112" s="9"/>
      <c r="C112" s="7" t="s">
        <v>111</v>
      </c>
      <c r="D112" s="169"/>
      <c r="E112" s="169"/>
      <c r="F112" s="169"/>
      <c r="G112" s="169"/>
      <c r="H112" s="169"/>
      <c r="I112" s="169"/>
      <c r="J112" s="169"/>
      <c r="K112" s="169"/>
      <c r="L112" s="10"/>
      <c r="S112" s="169"/>
      <c r="T112" s="169"/>
      <c r="U112" s="169"/>
      <c r="V112" s="169"/>
      <c r="W112" s="169"/>
      <c r="X112" s="169"/>
      <c r="Y112" s="169"/>
      <c r="Z112" s="169"/>
      <c r="AA112" s="169"/>
      <c r="AB112" s="169"/>
      <c r="AC112" s="169"/>
      <c r="AD112" s="169"/>
      <c r="AE112" s="169"/>
    </row>
    <row r="113" spans="1:65" s="11" customFormat="1" ht="6.95" customHeight="1">
      <c r="A113" s="169"/>
      <c r="B113" s="9"/>
      <c r="C113" s="169"/>
      <c r="D113" s="169"/>
      <c r="E113" s="169"/>
      <c r="F113" s="169"/>
      <c r="G113" s="169"/>
      <c r="H113" s="169"/>
      <c r="I113" s="169"/>
      <c r="J113" s="169"/>
      <c r="K113" s="169"/>
      <c r="L113" s="10"/>
      <c r="S113" s="169"/>
      <c r="T113" s="169"/>
      <c r="U113" s="169"/>
      <c r="V113" s="169"/>
      <c r="W113" s="169"/>
      <c r="X113" s="169"/>
      <c r="Y113" s="169"/>
      <c r="Z113" s="169"/>
      <c r="AA113" s="169"/>
      <c r="AB113" s="169"/>
      <c r="AC113" s="169"/>
      <c r="AD113" s="169"/>
      <c r="AE113" s="169"/>
    </row>
    <row r="114" spans="1:65" s="11" customFormat="1" ht="12" customHeight="1">
      <c r="A114" s="169"/>
      <c r="B114" s="9"/>
      <c r="C114" s="170" t="s">
        <v>14</v>
      </c>
      <c r="D114" s="169"/>
      <c r="E114" s="169"/>
      <c r="F114" s="169"/>
      <c r="G114" s="169"/>
      <c r="H114" s="169"/>
      <c r="I114" s="169"/>
      <c r="J114" s="169"/>
      <c r="K114" s="169"/>
      <c r="L114" s="10"/>
      <c r="S114" s="169"/>
      <c r="T114" s="169"/>
      <c r="U114" s="169"/>
      <c r="V114" s="169"/>
      <c r="W114" s="169"/>
      <c r="X114" s="169"/>
      <c r="Y114" s="169"/>
      <c r="Z114" s="169"/>
      <c r="AA114" s="169"/>
      <c r="AB114" s="169"/>
      <c r="AC114" s="169"/>
      <c r="AD114" s="169"/>
      <c r="AE114" s="169"/>
    </row>
    <row r="115" spans="1:65" s="11" customFormat="1" ht="16.5" customHeight="1">
      <c r="A115" s="169"/>
      <c r="B115" s="9"/>
      <c r="C115" s="169"/>
      <c r="D115" s="169"/>
      <c r="E115" s="285" t="str">
        <f>E7</f>
        <v>ZŠ Hanspaulka - rekonstrukce tělocvičny</v>
      </c>
      <c r="F115" s="286"/>
      <c r="G115" s="286"/>
      <c r="H115" s="286"/>
      <c r="I115" s="169"/>
      <c r="J115" s="169"/>
      <c r="K115" s="169"/>
      <c r="L115" s="10"/>
      <c r="S115" s="169"/>
      <c r="T115" s="169"/>
      <c r="U115" s="169"/>
      <c r="V115" s="169"/>
      <c r="W115" s="169"/>
      <c r="X115" s="169"/>
      <c r="Y115" s="169"/>
      <c r="Z115" s="169"/>
      <c r="AA115" s="169"/>
      <c r="AB115" s="169"/>
      <c r="AC115" s="169"/>
      <c r="AD115" s="169"/>
      <c r="AE115" s="169"/>
    </row>
    <row r="116" spans="1:65" s="11" customFormat="1" ht="12" customHeight="1">
      <c r="A116" s="169"/>
      <c r="B116" s="9"/>
      <c r="C116" s="170" t="s">
        <v>98</v>
      </c>
      <c r="D116" s="169"/>
      <c r="E116" s="169"/>
      <c r="F116" s="169"/>
      <c r="G116" s="169"/>
      <c r="H116" s="169"/>
      <c r="I116" s="169"/>
      <c r="J116" s="169"/>
      <c r="K116" s="169"/>
      <c r="L116" s="10"/>
      <c r="S116" s="169"/>
      <c r="T116" s="169"/>
      <c r="U116" s="169"/>
      <c r="V116" s="169"/>
      <c r="W116" s="169"/>
      <c r="X116" s="169"/>
      <c r="Y116" s="169"/>
      <c r="Z116" s="169"/>
      <c r="AA116" s="169"/>
      <c r="AB116" s="169"/>
      <c r="AC116" s="169"/>
      <c r="AD116" s="169"/>
      <c r="AE116" s="169"/>
    </row>
    <row r="117" spans="1:65" s="11" customFormat="1" ht="16.5" customHeight="1">
      <c r="A117" s="169"/>
      <c r="B117" s="9"/>
      <c r="C117" s="169"/>
      <c r="D117" s="169"/>
      <c r="E117" s="275" t="str">
        <f>E9</f>
        <v>04 - Chodba před tělocvičnou</v>
      </c>
      <c r="F117" s="284"/>
      <c r="G117" s="284"/>
      <c r="H117" s="284"/>
      <c r="I117" s="169"/>
      <c r="J117" s="169"/>
      <c r="K117" s="169"/>
      <c r="L117" s="10"/>
      <c r="S117" s="169"/>
      <c r="T117" s="169"/>
      <c r="U117" s="169"/>
      <c r="V117" s="169"/>
      <c r="W117" s="169"/>
      <c r="X117" s="169"/>
      <c r="Y117" s="169"/>
      <c r="Z117" s="169"/>
      <c r="AA117" s="169"/>
      <c r="AB117" s="169"/>
      <c r="AC117" s="169"/>
      <c r="AD117" s="169"/>
      <c r="AE117" s="169"/>
    </row>
    <row r="118" spans="1:65" s="11" customFormat="1" ht="6.95" customHeight="1">
      <c r="A118" s="169"/>
      <c r="B118" s="9"/>
      <c r="C118" s="169"/>
      <c r="D118" s="169"/>
      <c r="E118" s="169"/>
      <c r="F118" s="169"/>
      <c r="G118" s="169"/>
      <c r="H118" s="169"/>
      <c r="I118" s="169"/>
      <c r="J118" s="169"/>
      <c r="K118" s="169"/>
      <c r="L118" s="10"/>
      <c r="S118" s="169"/>
      <c r="T118" s="169"/>
      <c r="U118" s="169"/>
      <c r="V118" s="169"/>
      <c r="W118" s="169"/>
      <c r="X118" s="169"/>
      <c r="Y118" s="169"/>
      <c r="Z118" s="169"/>
      <c r="AA118" s="169"/>
      <c r="AB118" s="169"/>
      <c r="AC118" s="169"/>
      <c r="AD118" s="169"/>
      <c r="AE118" s="169"/>
    </row>
    <row r="119" spans="1:65" s="11" customFormat="1" ht="12" customHeight="1">
      <c r="A119" s="169"/>
      <c r="B119" s="9"/>
      <c r="C119" s="170" t="s">
        <v>18</v>
      </c>
      <c r="D119" s="169"/>
      <c r="E119" s="169"/>
      <c r="F119" s="172" t="str">
        <f>F12</f>
        <v>Sušická č.p. 1000, 169 00 Praha 6</v>
      </c>
      <c r="G119" s="169"/>
      <c r="H119" s="169"/>
      <c r="I119" s="170" t="s">
        <v>20</v>
      </c>
      <c r="J119" s="12">
        <f>IF(J12="","",J12)</f>
        <v>45783</v>
      </c>
      <c r="K119" s="169"/>
      <c r="L119" s="10"/>
      <c r="S119" s="169"/>
      <c r="T119" s="169"/>
      <c r="U119" s="169"/>
      <c r="V119" s="169"/>
      <c r="W119" s="169"/>
      <c r="X119" s="169"/>
      <c r="Y119" s="169"/>
      <c r="Z119" s="169"/>
      <c r="AA119" s="169"/>
      <c r="AB119" s="169"/>
      <c r="AC119" s="169"/>
      <c r="AD119" s="169"/>
      <c r="AE119" s="169"/>
    </row>
    <row r="120" spans="1:65" s="11" customFormat="1" ht="6.95" customHeight="1">
      <c r="A120" s="169"/>
      <c r="B120" s="9"/>
      <c r="C120" s="169"/>
      <c r="D120" s="169"/>
      <c r="E120" s="169"/>
      <c r="F120" s="169"/>
      <c r="G120" s="169"/>
      <c r="H120" s="169"/>
      <c r="I120" s="169"/>
      <c r="J120" s="169"/>
      <c r="K120" s="169"/>
      <c r="L120" s="10"/>
      <c r="S120" s="169"/>
      <c r="T120" s="169"/>
      <c r="U120" s="169"/>
      <c r="V120" s="169"/>
      <c r="W120" s="169"/>
      <c r="X120" s="169"/>
      <c r="Y120" s="169"/>
      <c r="Z120" s="169"/>
      <c r="AA120" s="169"/>
      <c r="AB120" s="169"/>
      <c r="AC120" s="169"/>
      <c r="AD120" s="169"/>
      <c r="AE120" s="169"/>
    </row>
    <row r="121" spans="1:65" s="11" customFormat="1" ht="40.15" customHeight="1">
      <c r="A121" s="169"/>
      <c r="B121" s="9"/>
      <c r="C121" s="170" t="s">
        <v>22</v>
      </c>
      <c r="D121" s="169"/>
      <c r="E121" s="169"/>
      <c r="F121" s="172" t="str">
        <f>E15</f>
        <v>MČ PRAHA 6, Čs armády 601/23, 16052 Praha 6</v>
      </c>
      <c r="G121" s="169"/>
      <c r="H121" s="169"/>
      <c r="I121" s="170" t="s">
        <v>30</v>
      </c>
      <c r="J121" s="173">
        <f>E21</f>
        <v>0</v>
      </c>
      <c r="K121" s="169"/>
      <c r="L121" s="10"/>
      <c r="S121" s="169"/>
      <c r="T121" s="169"/>
      <c r="U121" s="169"/>
      <c r="V121" s="169"/>
      <c r="W121" s="169"/>
      <c r="X121" s="169"/>
      <c r="Y121" s="169"/>
      <c r="Z121" s="169"/>
      <c r="AA121" s="169"/>
      <c r="AB121" s="169"/>
      <c r="AC121" s="169"/>
      <c r="AD121" s="169"/>
      <c r="AE121" s="169"/>
    </row>
    <row r="122" spans="1:65" s="11" customFormat="1" ht="15.2" customHeight="1">
      <c r="A122" s="169"/>
      <c r="B122" s="9"/>
      <c r="C122" s="170" t="s">
        <v>28</v>
      </c>
      <c r="D122" s="169"/>
      <c r="E122" s="169"/>
      <c r="F122" s="172" t="str">
        <f>IF(E18="","",E18)</f>
        <v xml:space="preserve"> </v>
      </c>
      <c r="G122" s="169"/>
      <c r="H122" s="169"/>
      <c r="I122" s="170" t="s">
        <v>35</v>
      </c>
      <c r="J122" s="173" t="str">
        <f>E24</f>
        <v xml:space="preserve"> </v>
      </c>
      <c r="K122" s="169"/>
      <c r="L122" s="10"/>
      <c r="S122" s="169"/>
      <c r="T122" s="169"/>
      <c r="U122" s="169"/>
      <c r="V122" s="169"/>
      <c r="W122" s="169"/>
      <c r="X122" s="169"/>
      <c r="Y122" s="169"/>
      <c r="Z122" s="169"/>
      <c r="AA122" s="169"/>
      <c r="AB122" s="169"/>
      <c r="AC122" s="169"/>
      <c r="AD122" s="169"/>
      <c r="AE122" s="169"/>
    </row>
    <row r="123" spans="1:65" s="11" customFormat="1" ht="10.35" customHeight="1">
      <c r="A123" s="169"/>
      <c r="B123" s="9"/>
      <c r="C123" s="169"/>
      <c r="D123" s="169"/>
      <c r="E123" s="169"/>
      <c r="F123" s="169"/>
      <c r="G123" s="169"/>
      <c r="H123" s="169"/>
      <c r="I123" s="169"/>
      <c r="J123" s="169"/>
      <c r="K123" s="169"/>
      <c r="L123" s="10"/>
      <c r="S123" s="169"/>
      <c r="T123" s="169"/>
      <c r="U123" s="169"/>
      <c r="V123" s="169"/>
      <c r="W123" s="169"/>
      <c r="X123" s="169"/>
      <c r="Y123" s="169"/>
      <c r="Z123" s="169"/>
      <c r="AA123" s="169"/>
      <c r="AB123" s="169"/>
      <c r="AC123" s="169"/>
      <c r="AD123" s="169"/>
      <c r="AE123" s="169"/>
    </row>
    <row r="124" spans="1:65" s="64" customFormat="1" ht="29.25" customHeight="1">
      <c r="A124" s="54"/>
      <c r="B124" s="55"/>
      <c r="C124" s="56" t="s">
        <v>112</v>
      </c>
      <c r="D124" s="57" t="s">
        <v>62</v>
      </c>
      <c r="E124" s="57" t="s">
        <v>58</v>
      </c>
      <c r="F124" s="57" t="s">
        <v>59</v>
      </c>
      <c r="G124" s="57" t="s">
        <v>113</v>
      </c>
      <c r="H124" s="57" t="s">
        <v>114</v>
      </c>
      <c r="I124" s="57" t="s">
        <v>115</v>
      </c>
      <c r="J124" s="58" t="s">
        <v>102</v>
      </c>
      <c r="K124" s="59" t="s">
        <v>116</v>
      </c>
      <c r="L124" s="60"/>
      <c r="M124" s="61" t="s">
        <v>1</v>
      </c>
      <c r="N124" s="62" t="s">
        <v>41</v>
      </c>
      <c r="O124" s="62" t="s">
        <v>117</v>
      </c>
      <c r="P124" s="62" t="s">
        <v>118</v>
      </c>
      <c r="Q124" s="62" t="s">
        <v>119</v>
      </c>
      <c r="R124" s="62" t="s">
        <v>120</v>
      </c>
      <c r="S124" s="62" t="s">
        <v>121</v>
      </c>
      <c r="T124" s="63" t="s">
        <v>122</v>
      </c>
      <c r="U124" s="54"/>
      <c r="V124" s="54"/>
      <c r="W124" s="54"/>
      <c r="X124" s="54"/>
      <c r="Y124" s="54"/>
      <c r="Z124" s="54"/>
      <c r="AA124" s="54"/>
      <c r="AB124" s="54"/>
      <c r="AC124" s="54"/>
      <c r="AD124" s="54"/>
      <c r="AE124" s="54"/>
    </row>
    <row r="125" spans="1:65" s="11" customFormat="1" ht="22.9" customHeight="1">
      <c r="A125" s="169"/>
      <c r="B125" s="9"/>
      <c r="C125" s="65" t="s">
        <v>123</v>
      </c>
      <c r="D125" s="169"/>
      <c r="E125" s="169"/>
      <c r="F125" s="169"/>
      <c r="G125" s="169"/>
      <c r="H125" s="169"/>
      <c r="I125" s="169"/>
      <c r="J125" s="66">
        <f>SUM(J126,J149)</f>
        <v>0</v>
      </c>
      <c r="K125" s="169"/>
      <c r="L125" s="9"/>
      <c r="M125" s="67"/>
      <c r="N125" s="68"/>
      <c r="O125" s="16"/>
      <c r="P125" s="69" t="e">
        <f>P126+P149</f>
        <v>#REF!</v>
      </c>
      <c r="Q125" s="16"/>
      <c r="R125" s="69" t="e">
        <f>R126+R149</f>
        <v>#REF!</v>
      </c>
      <c r="S125" s="16"/>
      <c r="T125" s="70" t="e">
        <f>T126+T149</f>
        <v>#REF!</v>
      </c>
      <c r="U125" s="169"/>
      <c r="V125" s="169"/>
      <c r="W125" s="169"/>
      <c r="X125" s="169"/>
      <c r="Y125" s="169"/>
      <c r="Z125" s="169"/>
      <c r="AA125" s="169"/>
      <c r="AB125" s="169"/>
      <c r="AC125" s="169"/>
      <c r="AD125" s="169"/>
      <c r="AE125" s="169"/>
      <c r="AT125" s="3" t="s">
        <v>76</v>
      </c>
      <c r="AU125" s="3" t="s">
        <v>104</v>
      </c>
      <c r="BK125" s="71" t="e">
        <f>BK126+BK149</f>
        <v>#REF!</v>
      </c>
    </row>
    <row r="126" spans="1:65" s="72" customFormat="1" ht="25.9" customHeight="1">
      <c r="B126" s="73"/>
      <c r="D126" s="74" t="s">
        <v>76</v>
      </c>
      <c r="E126" s="151" t="s">
        <v>197</v>
      </c>
      <c r="F126" s="151" t="s">
        <v>198</v>
      </c>
      <c r="G126" s="147"/>
      <c r="H126" s="147"/>
      <c r="I126" s="147"/>
      <c r="J126" s="152">
        <f>SUM(J127,J136,J139,J147)</f>
        <v>0</v>
      </c>
      <c r="L126" s="73"/>
      <c r="M126" s="75"/>
      <c r="N126" s="76"/>
      <c r="O126" s="76"/>
      <c r="P126" s="77" t="e">
        <f>#REF!+#REF!+#REF!+P127+P136+P139+P147</f>
        <v>#REF!</v>
      </c>
      <c r="Q126" s="76"/>
      <c r="R126" s="77" t="e">
        <f>#REF!+#REF!+#REF!+R127+R136+R139+R147</f>
        <v>#REF!</v>
      </c>
      <c r="S126" s="76"/>
      <c r="T126" s="78" t="e">
        <f>#REF!+#REF!+#REF!+T127+T136+T139+T147</f>
        <v>#REF!</v>
      </c>
      <c r="AR126" s="74" t="s">
        <v>85</v>
      </c>
      <c r="AT126" s="79" t="s">
        <v>76</v>
      </c>
      <c r="AU126" s="79" t="s">
        <v>77</v>
      </c>
      <c r="AY126" s="74" t="s">
        <v>126</v>
      </c>
      <c r="BK126" s="80" t="e">
        <f>#REF!+#REF!+#REF!+BK127+BK136+BK139+BK147</f>
        <v>#REF!</v>
      </c>
    </row>
    <row r="127" spans="1:65" s="72" customFormat="1" ht="22.9" customHeight="1">
      <c r="B127" s="73"/>
      <c r="D127" s="74" t="s">
        <v>76</v>
      </c>
      <c r="E127" s="148" t="s">
        <v>154</v>
      </c>
      <c r="F127" s="148" t="s">
        <v>271</v>
      </c>
      <c r="G127" s="149"/>
      <c r="H127" s="149"/>
      <c r="I127" s="149"/>
      <c r="J127" s="150">
        <f>SUM(J128:J134)</f>
        <v>0</v>
      </c>
      <c r="L127" s="73"/>
      <c r="M127" s="75"/>
      <c r="N127" s="76"/>
      <c r="O127" s="76"/>
      <c r="P127" s="77">
        <f>SUM(P128:P135)</f>
        <v>5.9600000000000009</v>
      </c>
      <c r="Q127" s="76"/>
      <c r="R127" s="77">
        <f>SUM(R128:R135)</f>
        <v>0.19099999999999998</v>
      </c>
      <c r="S127" s="76"/>
      <c r="T127" s="78">
        <f>SUM(T128:T135)</f>
        <v>0</v>
      </c>
      <c r="AR127" s="74" t="s">
        <v>85</v>
      </c>
      <c r="AT127" s="79" t="s">
        <v>76</v>
      </c>
      <c r="AU127" s="79" t="s">
        <v>85</v>
      </c>
      <c r="AY127" s="74" t="s">
        <v>126</v>
      </c>
      <c r="BK127" s="80">
        <f>SUM(BK128:BK135)</f>
        <v>0</v>
      </c>
    </row>
    <row r="128" spans="1:65" s="11" customFormat="1" ht="24.2" customHeight="1">
      <c r="A128" s="169"/>
      <c r="B128" s="9"/>
      <c r="C128" s="81">
        <v>1</v>
      </c>
      <c r="D128" s="81" t="s">
        <v>129</v>
      </c>
      <c r="E128" s="82" t="s">
        <v>300</v>
      </c>
      <c r="F128" s="83" t="s">
        <v>301</v>
      </c>
      <c r="G128" s="84" t="s">
        <v>248</v>
      </c>
      <c r="H128" s="85">
        <v>5</v>
      </c>
      <c r="I128" s="1">
        <v>0</v>
      </c>
      <c r="J128" s="86">
        <f>ROUND(I128*H128,2)</f>
        <v>0</v>
      </c>
      <c r="K128" s="87"/>
      <c r="L128" s="9"/>
      <c r="M128" s="88" t="s">
        <v>1</v>
      </c>
      <c r="N128" s="89" t="s">
        <v>42</v>
      </c>
      <c r="O128" s="90">
        <v>0.35</v>
      </c>
      <c r="P128" s="90">
        <f>O128*H128</f>
        <v>1.75</v>
      </c>
      <c r="Q128" s="90">
        <v>1.2E-2</v>
      </c>
      <c r="R128" s="90">
        <f>Q128*H128</f>
        <v>0.06</v>
      </c>
      <c r="S128" s="90">
        <v>0</v>
      </c>
      <c r="T128" s="91">
        <f>S128*H128</f>
        <v>0</v>
      </c>
      <c r="U128" s="169"/>
      <c r="V128" s="169"/>
      <c r="W128" s="169"/>
      <c r="X128" s="169"/>
      <c r="Y128" s="169"/>
      <c r="Z128" s="169"/>
      <c r="AA128" s="169"/>
      <c r="AB128" s="169"/>
      <c r="AC128" s="169"/>
      <c r="AD128" s="169"/>
      <c r="AE128" s="169"/>
      <c r="AR128" s="92" t="s">
        <v>144</v>
      </c>
      <c r="AT128" s="92" t="s">
        <v>129</v>
      </c>
      <c r="AU128" s="92" t="s">
        <v>87</v>
      </c>
      <c r="AY128" s="3" t="s">
        <v>126</v>
      </c>
      <c r="BE128" s="93">
        <f>IF(N128="základní",J128,0)</f>
        <v>0</v>
      </c>
      <c r="BF128" s="93">
        <f>IF(N128="snížená",J128,0)</f>
        <v>0</v>
      </c>
      <c r="BG128" s="93">
        <f>IF(N128="zákl. přenesená",J128,0)</f>
        <v>0</v>
      </c>
      <c r="BH128" s="93">
        <f>IF(N128="sníž. přenesená",J128,0)</f>
        <v>0</v>
      </c>
      <c r="BI128" s="93">
        <f>IF(N128="nulová",J128,0)</f>
        <v>0</v>
      </c>
      <c r="BJ128" s="3" t="s">
        <v>85</v>
      </c>
      <c r="BK128" s="93">
        <f>ROUND(I128*H128,2)</f>
        <v>0</v>
      </c>
      <c r="BL128" s="3" t="s">
        <v>144</v>
      </c>
      <c r="BM128" s="92" t="s">
        <v>302</v>
      </c>
    </row>
    <row r="129" spans="1:65" s="106" customFormat="1">
      <c r="B129" s="107"/>
      <c r="D129" s="94" t="s">
        <v>204</v>
      </c>
      <c r="E129" s="108" t="s">
        <v>1</v>
      </c>
      <c r="F129" s="109" t="s">
        <v>1266</v>
      </c>
      <c r="H129" s="110"/>
      <c r="L129" s="107"/>
      <c r="M129" s="111"/>
      <c r="N129" s="112"/>
      <c r="O129" s="112"/>
      <c r="P129" s="112"/>
      <c r="Q129" s="112"/>
      <c r="R129" s="112"/>
      <c r="S129" s="112"/>
      <c r="T129" s="113"/>
      <c r="AT129" s="108" t="s">
        <v>204</v>
      </c>
      <c r="AU129" s="108" t="s">
        <v>87</v>
      </c>
      <c r="AV129" s="106" t="s">
        <v>87</v>
      </c>
      <c r="AW129" s="106" t="s">
        <v>34</v>
      </c>
      <c r="AX129" s="106" t="s">
        <v>77</v>
      </c>
      <c r="AY129" s="108" t="s">
        <v>126</v>
      </c>
    </row>
    <row r="130" spans="1:65" s="11" customFormat="1" ht="21.75" customHeight="1">
      <c r="A130" s="169"/>
      <c r="B130" s="9"/>
      <c r="C130" s="81">
        <v>2</v>
      </c>
      <c r="D130" s="81" t="s">
        <v>129</v>
      </c>
      <c r="E130" s="82" t="s">
        <v>305</v>
      </c>
      <c r="F130" s="83" t="s">
        <v>306</v>
      </c>
      <c r="G130" s="84" t="s">
        <v>248</v>
      </c>
      <c r="H130" s="85">
        <v>5</v>
      </c>
      <c r="I130" s="1">
        <v>0</v>
      </c>
      <c r="J130" s="86">
        <f>ROUND(I130*H130,2)</f>
        <v>0</v>
      </c>
      <c r="K130" s="87"/>
      <c r="L130" s="9"/>
      <c r="M130" s="88" t="s">
        <v>1</v>
      </c>
      <c r="N130" s="89" t="s">
        <v>42</v>
      </c>
      <c r="O130" s="90">
        <v>0.48</v>
      </c>
      <c r="P130" s="90">
        <f>O130*H130</f>
        <v>2.4</v>
      </c>
      <c r="Q130" s="90">
        <v>1.6199999999999999E-2</v>
      </c>
      <c r="R130" s="90">
        <f>Q130*H130</f>
        <v>8.0999999999999989E-2</v>
      </c>
      <c r="S130" s="90">
        <v>0</v>
      </c>
      <c r="T130" s="91">
        <f>S130*H130</f>
        <v>0</v>
      </c>
      <c r="U130" s="169"/>
      <c r="V130" s="169"/>
      <c r="W130" s="169"/>
      <c r="X130" s="169"/>
      <c r="Y130" s="169"/>
      <c r="Z130" s="169"/>
      <c r="AA130" s="169"/>
      <c r="AB130" s="169"/>
      <c r="AC130" s="169"/>
      <c r="AD130" s="169"/>
      <c r="AE130" s="169"/>
      <c r="AR130" s="92" t="s">
        <v>144</v>
      </c>
      <c r="AT130" s="92" t="s">
        <v>129</v>
      </c>
      <c r="AU130" s="92" t="s">
        <v>87</v>
      </c>
      <c r="AY130" s="3" t="s">
        <v>126</v>
      </c>
      <c r="BE130" s="93">
        <f>IF(N130="základní",J130,0)</f>
        <v>0</v>
      </c>
      <c r="BF130" s="93">
        <f>IF(N130="snížená",J130,0)</f>
        <v>0</v>
      </c>
      <c r="BG130" s="93">
        <f>IF(N130="zákl. přenesená",J130,0)</f>
        <v>0</v>
      </c>
      <c r="BH130" s="93">
        <f>IF(N130="sníž. přenesená",J130,0)</f>
        <v>0</v>
      </c>
      <c r="BI130" s="93">
        <f>IF(N130="nulová",J130,0)</f>
        <v>0</v>
      </c>
      <c r="BJ130" s="3" t="s">
        <v>85</v>
      </c>
      <c r="BK130" s="93">
        <f>ROUND(I130*H130,2)</f>
        <v>0</v>
      </c>
      <c r="BL130" s="3" t="s">
        <v>144</v>
      </c>
      <c r="BM130" s="92" t="s">
        <v>307</v>
      </c>
    </row>
    <row r="131" spans="1:65" s="106" customFormat="1">
      <c r="B131" s="107"/>
      <c r="D131" s="94" t="s">
        <v>204</v>
      </c>
      <c r="E131" s="108" t="s">
        <v>1</v>
      </c>
      <c r="F131" s="109" t="s">
        <v>1266</v>
      </c>
      <c r="H131" s="110"/>
      <c r="L131" s="107"/>
      <c r="M131" s="111"/>
      <c r="N131" s="112"/>
      <c r="O131" s="112"/>
      <c r="P131" s="112"/>
      <c r="Q131" s="112"/>
      <c r="R131" s="112"/>
      <c r="S131" s="112"/>
      <c r="T131" s="113"/>
      <c r="AT131" s="108" t="s">
        <v>204</v>
      </c>
      <c r="AU131" s="108" t="s">
        <v>87</v>
      </c>
      <c r="AV131" s="106" t="s">
        <v>87</v>
      </c>
      <c r="AW131" s="106" t="s">
        <v>34</v>
      </c>
      <c r="AX131" s="106" t="s">
        <v>77</v>
      </c>
      <c r="AY131" s="108" t="s">
        <v>126</v>
      </c>
    </row>
    <row r="132" spans="1:65" s="11" customFormat="1" ht="33" customHeight="1">
      <c r="A132" s="169"/>
      <c r="B132" s="9"/>
      <c r="C132" s="81">
        <v>3</v>
      </c>
      <c r="D132" s="81" t="s">
        <v>129</v>
      </c>
      <c r="E132" s="82" t="s">
        <v>309</v>
      </c>
      <c r="F132" s="83" t="s">
        <v>310</v>
      </c>
      <c r="G132" s="84" t="s">
        <v>248</v>
      </c>
      <c r="H132" s="85">
        <v>5</v>
      </c>
      <c r="I132" s="1">
        <v>0</v>
      </c>
      <c r="J132" s="86">
        <f>ROUND(I132*H132,2)</f>
        <v>0</v>
      </c>
      <c r="K132" s="87"/>
      <c r="L132" s="9"/>
      <c r="M132" s="88" t="s">
        <v>1</v>
      </c>
      <c r="N132" s="89" t="s">
        <v>42</v>
      </c>
      <c r="O132" s="90">
        <v>0.09</v>
      </c>
      <c r="P132" s="90">
        <f>O132*H132</f>
        <v>0.44999999999999996</v>
      </c>
      <c r="Q132" s="90">
        <v>6.0000000000000001E-3</v>
      </c>
      <c r="R132" s="90">
        <f>Q132*H132</f>
        <v>0.03</v>
      </c>
      <c r="S132" s="90">
        <v>0</v>
      </c>
      <c r="T132" s="91">
        <f>S132*H132</f>
        <v>0</v>
      </c>
      <c r="U132" s="169"/>
      <c r="V132" s="169"/>
      <c r="W132" s="169"/>
      <c r="X132" s="169"/>
      <c r="Y132" s="169"/>
      <c r="Z132" s="169"/>
      <c r="AA132" s="169"/>
      <c r="AB132" s="169"/>
      <c r="AC132" s="169"/>
      <c r="AD132" s="169"/>
      <c r="AE132" s="169"/>
      <c r="AR132" s="92" t="s">
        <v>144</v>
      </c>
      <c r="AT132" s="92" t="s">
        <v>129</v>
      </c>
      <c r="AU132" s="92" t="s">
        <v>87</v>
      </c>
      <c r="AY132" s="3" t="s">
        <v>126</v>
      </c>
      <c r="BE132" s="93">
        <f>IF(N132="základní",J132,0)</f>
        <v>0</v>
      </c>
      <c r="BF132" s="93">
        <f>IF(N132="snížená",J132,0)</f>
        <v>0</v>
      </c>
      <c r="BG132" s="93">
        <f>IF(N132="zákl. přenesená",J132,0)</f>
        <v>0</v>
      </c>
      <c r="BH132" s="93">
        <f>IF(N132="sníž. přenesená",J132,0)</f>
        <v>0</v>
      </c>
      <c r="BI132" s="93">
        <f>IF(N132="nulová",J132,0)</f>
        <v>0</v>
      </c>
      <c r="BJ132" s="3" t="s">
        <v>85</v>
      </c>
      <c r="BK132" s="93">
        <f>ROUND(I132*H132,2)</f>
        <v>0</v>
      </c>
      <c r="BL132" s="3" t="s">
        <v>144</v>
      </c>
      <c r="BM132" s="92" t="s">
        <v>311</v>
      </c>
    </row>
    <row r="133" spans="1:65" s="106" customFormat="1">
      <c r="B133" s="107"/>
      <c r="D133" s="94" t="s">
        <v>204</v>
      </c>
      <c r="E133" s="108" t="s">
        <v>1</v>
      </c>
      <c r="F133" s="109" t="s">
        <v>1266</v>
      </c>
      <c r="H133" s="110"/>
      <c r="L133" s="107"/>
      <c r="M133" s="111"/>
      <c r="N133" s="112"/>
      <c r="O133" s="112"/>
      <c r="P133" s="112"/>
      <c r="Q133" s="112"/>
      <c r="R133" s="112"/>
      <c r="S133" s="112"/>
      <c r="T133" s="113"/>
      <c r="AT133" s="108" t="s">
        <v>204</v>
      </c>
      <c r="AU133" s="108" t="s">
        <v>87</v>
      </c>
      <c r="AV133" s="106" t="s">
        <v>87</v>
      </c>
      <c r="AW133" s="106" t="s">
        <v>34</v>
      </c>
      <c r="AX133" s="106" t="s">
        <v>77</v>
      </c>
      <c r="AY133" s="108" t="s">
        <v>126</v>
      </c>
    </row>
    <row r="134" spans="1:65" s="11" customFormat="1" ht="16.5" customHeight="1">
      <c r="A134" s="169"/>
      <c r="B134" s="9"/>
      <c r="C134" s="81">
        <v>4</v>
      </c>
      <c r="D134" s="81" t="s">
        <v>129</v>
      </c>
      <c r="E134" s="82" t="s">
        <v>313</v>
      </c>
      <c r="F134" s="83" t="s">
        <v>314</v>
      </c>
      <c r="G134" s="84" t="s">
        <v>248</v>
      </c>
      <c r="H134" s="85">
        <v>5</v>
      </c>
      <c r="I134" s="1">
        <v>0</v>
      </c>
      <c r="J134" s="86">
        <f>ROUND(I134*H134,2)</f>
        <v>0</v>
      </c>
      <c r="K134" s="87"/>
      <c r="L134" s="9"/>
      <c r="M134" s="88" t="s">
        <v>1</v>
      </c>
      <c r="N134" s="89" t="s">
        <v>42</v>
      </c>
      <c r="O134" s="90">
        <v>0.27200000000000002</v>
      </c>
      <c r="P134" s="90">
        <f>O134*H134</f>
        <v>1.36</v>
      </c>
      <c r="Q134" s="90">
        <v>4.0000000000000001E-3</v>
      </c>
      <c r="R134" s="90">
        <f>Q134*H134</f>
        <v>0.02</v>
      </c>
      <c r="S134" s="90">
        <v>0</v>
      </c>
      <c r="T134" s="91">
        <f>S134*H134</f>
        <v>0</v>
      </c>
      <c r="U134" s="169"/>
      <c r="V134" s="169"/>
      <c r="W134" s="169"/>
      <c r="X134" s="169"/>
      <c r="Y134" s="169"/>
      <c r="Z134" s="169"/>
      <c r="AA134" s="169"/>
      <c r="AB134" s="169"/>
      <c r="AC134" s="169"/>
      <c r="AD134" s="169"/>
      <c r="AE134" s="169"/>
      <c r="AR134" s="92" t="s">
        <v>144</v>
      </c>
      <c r="AT134" s="92" t="s">
        <v>129</v>
      </c>
      <c r="AU134" s="92" t="s">
        <v>87</v>
      </c>
      <c r="AY134" s="3" t="s">
        <v>126</v>
      </c>
      <c r="BE134" s="93">
        <f>IF(N134="základní",J134,0)</f>
        <v>0</v>
      </c>
      <c r="BF134" s="93">
        <f>IF(N134="snížená",J134,0)</f>
        <v>0</v>
      </c>
      <c r="BG134" s="93">
        <f>IF(N134="zákl. přenesená",J134,0)</f>
        <v>0</v>
      </c>
      <c r="BH134" s="93">
        <f>IF(N134="sníž. přenesená",J134,0)</f>
        <v>0</v>
      </c>
      <c r="BI134" s="93">
        <f>IF(N134="nulová",J134,0)</f>
        <v>0</v>
      </c>
      <c r="BJ134" s="3" t="s">
        <v>85</v>
      </c>
      <c r="BK134" s="93">
        <f>ROUND(I134*H134,2)</f>
        <v>0</v>
      </c>
      <c r="BL134" s="3" t="s">
        <v>144</v>
      </c>
      <c r="BM134" s="92" t="s">
        <v>315</v>
      </c>
    </row>
    <row r="135" spans="1:65" s="106" customFormat="1">
      <c r="B135" s="107"/>
      <c r="D135" s="94" t="s">
        <v>204</v>
      </c>
      <c r="E135" s="108" t="s">
        <v>1</v>
      </c>
      <c r="F135" s="109" t="s">
        <v>1266</v>
      </c>
      <c r="H135" s="110"/>
      <c r="L135" s="107"/>
      <c r="M135" s="111"/>
      <c r="N135" s="112"/>
      <c r="O135" s="112"/>
      <c r="P135" s="112"/>
      <c r="Q135" s="112"/>
      <c r="R135" s="112"/>
      <c r="S135" s="112"/>
      <c r="T135" s="113"/>
      <c r="AT135" s="108" t="s">
        <v>204</v>
      </c>
      <c r="AU135" s="108" t="s">
        <v>87</v>
      </c>
      <c r="AV135" s="106" t="s">
        <v>87</v>
      </c>
      <c r="AW135" s="106" t="s">
        <v>34</v>
      </c>
      <c r="AX135" s="106" t="s">
        <v>77</v>
      </c>
      <c r="AY135" s="108" t="s">
        <v>126</v>
      </c>
    </row>
    <row r="136" spans="1:65" s="72" customFormat="1" ht="22.9" customHeight="1">
      <c r="B136" s="73"/>
      <c r="D136" s="74" t="s">
        <v>76</v>
      </c>
      <c r="E136" s="148" t="s">
        <v>168</v>
      </c>
      <c r="F136" s="148" t="s">
        <v>350</v>
      </c>
      <c r="G136" s="149"/>
      <c r="H136" s="149"/>
      <c r="I136" s="149"/>
      <c r="J136" s="150">
        <f>SUM(J137)</f>
        <v>0</v>
      </c>
      <c r="L136" s="73"/>
      <c r="M136" s="75"/>
      <c r="N136" s="76"/>
      <c r="O136" s="76"/>
      <c r="P136" s="77">
        <f>SUM(P137:P138)</f>
        <v>1.3</v>
      </c>
      <c r="Q136" s="76"/>
      <c r="R136" s="77">
        <f>SUM(R137:R138)</f>
        <v>0</v>
      </c>
      <c r="S136" s="76"/>
      <c r="T136" s="78">
        <f>SUM(T137:T138)</f>
        <v>0.22999999999999998</v>
      </c>
      <c r="AR136" s="74" t="s">
        <v>85</v>
      </c>
      <c r="AT136" s="79" t="s">
        <v>76</v>
      </c>
      <c r="AU136" s="79" t="s">
        <v>85</v>
      </c>
      <c r="AY136" s="74" t="s">
        <v>126</v>
      </c>
      <c r="BK136" s="80">
        <f>SUM(BK137:BK138)</f>
        <v>0</v>
      </c>
    </row>
    <row r="137" spans="1:65" s="11" customFormat="1" ht="37.9" customHeight="1">
      <c r="A137" s="169"/>
      <c r="B137" s="9"/>
      <c r="C137" s="81">
        <v>5</v>
      </c>
      <c r="D137" s="81" t="s">
        <v>129</v>
      </c>
      <c r="E137" s="82" t="s">
        <v>425</v>
      </c>
      <c r="F137" s="83" t="s">
        <v>426</v>
      </c>
      <c r="G137" s="84" t="s">
        <v>248</v>
      </c>
      <c r="H137" s="85">
        <v>5</v>
      </c>
      <c r="I137" s="1">
        <v>0</v>
      </c>
      <c r="J137" s="86">
        <f>ROUND(I137*H137,2)</f>
        <v>0</v>
      </c>
      <c r="K137" s="87"/>
      <c r="L137" s="9"/>
      <c r="M137" s="88" t="s">
        <v>1</v>
      </c>
      <c r="N137" s="89" t="s">
        <v>42</v>
      </c>
      <c r="O137" s="90">
        <v>0.26</v>
      </c>
      <c r="P137" s="90">
        <f>O137*H137</f>
        <v>1.3</v>
      </c>
      <c r="Q137" s="90">
        <v>0</v>
      </c>
      <c r="R137" s="90">
        <f>Q137*H137</f>
        <v>0</v>
      </c>
      <c r="S137" s="90">
        <v>4.5999999999999999E-2</v>
      </c>
      <c r="T137" s="91">
        <f>S137*H137</f>
        <v>0.22999999999999998</v>
      </c>
      <c r="U137" s="169"/>
      <c r="V137" s="169"/>
      <c r="W137" s="169"/>
      <c r="X137" s="169"/>
      <c r="Y137" s="169"/>
      <c r="Z137" s="169"/>
      <c r="AA137" s="169"/>
      <c r="AB137" s="169"/>
      <c r="AC137" s="169"/>
      <c r="AD137" s="169"/>
      <c r="AE137" s="169"/>
      <c r="AR137" s="92" t="s">
        <v>144</v>
      </c>
      <c r="AT137" s="92" t="s">
        <v>129</v>
      </c>
      <c r="AU137" s="92" t="s">
        <v>87</v>
      </c>
      <c r="AY137" s="3" t="s">
        <v>126</v>
      </c>
      <c r="BE137" s="93">
        <f>IF(N137="základní",J137,0)</f>
        <v>0</v>
      </c>
      <c r="BF137" s="93">
        <f>IF(N137="snížená",J137,0)</f>
        <v>0</v>
      </c>
      <c r="BG137" s="93">
        <f>IF(N137="zákl. přenesená",J137,0)</f>
        <v>0</v>
      </c>
      <c r="BH137" s="93">
        <f>IF(N137="sníž. přenesená",J137,0)</f>
        <v>0</v>
      </c>
      <c r="BI137" s="93">
        <f>IF(N137="nulová",J137,0)</f>
        <v>0</v>
      </c>
      <c r="BJ137" s="3" t="s">
        <v>85</v>
      </c>
      <c r="BK137" s="93">
        <f>ROUND(I137*H137,2)</f>
        <v>0</v>
      </c>
      <c r="BL137" s="3" t="s">
        <v>144</v>
      </c>
      <c r="BM137" s="92" t="s">
        <v>427</v>
      </c>
    </row>
    <row r="138" spans="1:65" s="106" customFormat="1">
      <c r="B138" s="107"/>
      <c r="D138" s="94" t="s">
        <v>204</v>
      </c>
      <c r="E138" s="108" t="s">
        <v>1</v>
      </c>
      <c r="F138" s="109" t="s">
        <v>1266</v>
      </c>
      <c r="H138" s="110"/>
      <c r="L138" s="107"/>
      <c r="M138" s="111"/>
      <c r="N138" s="112"/>
      <c r="O138" s="112"/>
      <c r="P138" s="112"/>
      <c r="Q138" s="112"/>
      <c r="R138" s="112"/>
      <c r="S138" s="112"/>
      <c r="T138" s="113"/>
      <c r="AT138" s="108" t="s">
        <v>204</v>
      </c>
      <c r="AU138" s="108" t="s">
        <v>87</v>
      </c>
      <c r="AV138" s="106" t="s">
        <v>87</v>
      </c>
      <c r="AW138" s="106" t="s">
        <v>34</v>
      </c>
      <c r="AX138" s="106" t="s">
        <v>77</v>
      </c>
      <c r="AY138" s="108" t="s">
        <v>126</v>
      </c>
    </row>
    <row r="139" spans="1:65" s="72" customFormat="1" ht="22.9" customHeight="1">
      <c r="B139" s="73"/>
      <c r="D139" s="74" t="s">
        <v>76</v>
      </c>
      <c r="E139" s="148" t="s">
        <v>466</v>
      </c>
      <c r="F139" s="148" t="s">
        <v>467</v>
      </c>
      <c r="G139" s="149"/>
      <c r="H139" s="149"/>
      <c r="I139" s="149"/>
      <c r="J139" s="150">
        <f>SUM(J140:J146)</f>
        <v>0</v>
      </c>
      <c r="L139" s="73"/>
      <c r="M139" s="75"/>
      <c r="N139" s="76"/>
      <c r="O139" s="76"/>
      <c r="P139" s="77">
        <f>SUM(P140:P146)</f>
        <v>0.29544999999999999</v>
      </c>
      <c r="Q139" s="76"/>
      <c r="R139" s="77">
        <f>SUM(R140:R146)</f>
        <v>0</v>
      </c>
      <c r="S139" s="76"/>
      <c r="T139" s="78">
        <f>SUM(T140:T146)</f>
        <v>0</v>
      </c>
      <c r="AR139" s="74" t="s">
        <v>85</v>
      </c>
      <c r="AT139" s="79" t="s">
        <v>76</v>
      </c>
      <c r="AU139" s="79" t="s">
        <v>85</v>
      </c>
      <c r="AY139" s="74" t="s">
        <v>126</v>
      </c>
      <c r="BK139" s="80">
        <f>SUM(BK140:BK146)</f>
        <v>0</v>
      </c>
    </row>
    <row r="140" spans="1:65" s="11" customFormat="1" ht="24.2" customHeight="1">
      <c r="A140" s="169"/>
      <c r="B140" s="9"/>
      <c r="C140" s="81">
        <v>6</v>
      </c>
      <c r="D140" s="81" t="s">
        <v>129</v>
      </c>
      <c r="E140" s="82" t="s">
        <v>469</v>
      </c>
      <c r="F140" s="83" t="s">
        <v>470</v>
      </c>
      <c r="G140" s="84" t="s">
        <v>233</v>
      </c>
      <c r="H140" s="85">
        <v>0.05</v>
      </c>
      <c r="I140" s="1">
        <v>0</v>
      </c>
      <c r="J140" s="86">
        <f>ROUND(I140*H140,2)</f>
        <v>0</v>
      </c>
      <c r="K140" s="87"/>
      <c r="L140" s="9"/>
      <c r="M140" s="88" t="s">
        <v>1</v>
      </c>
      <c r="N140" s="89" t="s">
        <v>42</v>
      </c>
      <c r="O140" s="90">
        <v>4.25</v>
      </c>
      <c r="P140" s="90">
        <f>O140*H140</f>
        <v>0.21250000000000002</v>
      </c>
      <c r="Q140" s="90">
        <v>0</v>
      </c>
      <c r="R140" s="90">
        <f>Q140*H140</f>
        <v>0</v>
      </c>
      <c r="S140" s="90">
        <v>0</v>
      </c>
      <c r="T140" s="91">
        <f>S140*H140</f>
        <v>0</v>
      </c>
      <c r="U140" s="169"/>
      <c r="V140" s="169"/>
      <c r="W140" s="169"/>
      <c r="X140" s="169"/>
      <c r="Y140" s="169"/>
      <c r="Z140" s="169"/>
      <c r="AA140" s="169"/>
      <c r="AB140" s="169"/>
      <c r="AC140" s="169"/>
      <c r="AD140" s="169"/>
      <c r="AE140" s="169"/>
      <c r="AR140" s="92" t="s">
        <v>144</v>
      </c>
      <c r="AT140" s="92" t="s">
        <v>129</v>
      </c>
      <c r="AU140" s="92" t="s">
        <v>87</v>
      </c>
      <c r="AY140" s="3" t="s">
        <v>126</v>
      </c>
      <c r="BE140" s="93">
        <f>IF(N140="základní",J140,0)</f>
        <v>0</v>
      </c>
      <c r="BF140" s="93">
        <f>IF(N140="snížená",J140,0)</f>
        <v>0</v>
      </c>
      <c r="BG140" s="93">
        <f>IF(N140="zákl. přenesená",J140,0)</f>
        <v>0</v>
      </c>
      <c r="BH140" s="93">
        <f>IF(N140="sníž. přenesená",J140,0)</f>
        <v>0</v>
      </c>
      <c r="BI140" s="93">
        <f>IF(N140="nulová",J140,0)</f>
        <v>0</v>
      </c>
      <c r="BJ140" s="3" t="s">
        <v>85</v>
      </c>
      <c r="BK140" s="93">
        <f>ROUND(I140*H140,2)</f>
        <v>0</v>
      </c>
      <c r="BL140" s="3" t="s">
        <v>144</v>
      </c>
      <c r="BM140" s="92" t="s">
        <v>471</v>
      </c>
    </row>
    <row r="141" spans="1:65" s="11" customFormat="1" ht="33" customHeight="1">
      <c r="A141" s="169"/>
      <c r="B141" s="9"/>
      <c r="C141" s="81">
        <v>7</v>
      </c>
      <c r="D141" s="81" t="s">
        <v>129</v>
      </c>
      <c r="E141" s="82" t="s">
        <v>473</v>
      </c>
      <c r="F141" s="83" t="s">
        <v>474</v>
      </c>
      <c r="G141" s="84" t="s">
        <v>233</v>
      </c>
      <c r="H141" s="85">
        <v>0.25</v>
      </c>
      <c r="I141" s="1">
        <v>0</v>
      </c>
      <c r="J141" s="86">
        <f>ROUND(I141*H141,2)</f>
        <v>0</v>
      </c>
      <c r="K141" s="87"/>
      <c r="L141" s="9"/>
      <c r="M141" s="88" t="s">
        <v>1</v>
      </c>
      <c r="N141" s="89" t="s">
        <v>42</v>
      </c>
      <c r="O141" s="90">
        <v>0.26</v>
      </c>
      <c r="P141" s="90">
        <f>O141*H141</f>
        <v>6.5000000000000002E-2</v>
      </c>
      <c r="Q141" s="90">
        <v>0</v>
      </c>
      <c r="R141" s="90">
        <f>Q141*H141</f>
        <v>0</v>
      </c>
      <c r="S141" s="90">
        <v>0</v>
      </c>
      <c r="T141" s="91">
        <f>S141*H141</f>
        <v>0</v>
      </c>
      <c r="U141" s="169"/>
      <c r="V141" s="169"/>
      <c r="W141" s="169"/>
      <c r="X141" s="169"/>
      <c r="Y141" s="169"/>
      <c r="Z141" s="169"/>
      <c r="AA141" s="169"/>
      <c r="AB141" s="169"/>
      <c r="AC141" s="169"/>
      <c r="AD141" s="169"/>
      <c r="AE141" s="169"/>
      <c r="AR141" s="92" t="s">
        <v>144</v>
      </c>
      <c r="AT141" s="92" t="s">
        <v>129</v>
      </c>
      <c r="AU141" s="92" t="s">
        <v>87</v>
      </c>
      <c r="AY141" s="3" t="s">
        <v>126</v>
      </c>
      <c r="BE141" s="93">
        <f>IF(N141="základní",J141,0)</f>
        <v>0</v>
      </c>
      <c r="BF141" s="93">
        <f>IF(N141="snížená",J141,0)</f>
        <v>0</v>
      </c>
      <c r="BG141" s="93">
        <f>IF(N141="zákl. přenesená",J141,0)</f>
        <v>0</v>
      </c>
      <c r="BH141" s="93">
        <f>IF(N141="sníž. přenesená",J141,0)</f>
        <v>0</v>
      </c>
      <c r="BI141" s="93">
        <f>IF(N141="nulová",J141,0)</f>
        <v>0</v>
      </c>
      <c r="BJ141" s="3" t="s">
        <v>85</v>
      </c>
      <c r="BK141" s="93">
        <f>ROUND(I141*H141,2)</f>
        <v>0</v>
      </c>
      <c r="BL141" s="3" t="s">
        <v>144</v>
      </c>
      <c r="BM141" s="92" t="s">
        <v>475</v>
      </c>
    </row>
    <row r="142" spans="1:65" s="11" customFormat="1" ht="19.5">
      <c r="A142" s="169"/>
      <c r="B142" s="9"/>
      <c r="C142" s="169"/>
      <c r="D142" s="94" t="s">
        <v>138</v>
      </c>
      <c r="E142" s="169"/>
      <c r="F142" s="105" t="s">
        <v>476</v>
      </c>
      <c r="G142" s="169"/>
      <c r="H142" s="169"/>
      <c r="I142" s="169"/>
      <c r="J142" s="169"/>
      <c r="K142" s="169"/>
      <c r="L142" s="9"/>
      <c r="M142" s="96"/>
      <c r="N142" s="97"/>
      <c r="O142" s="98"/>
      <c r="P142" s="98"/>
      <c r="Q142" s="98"/>
      <c r="R142" s="98"/>
      <c r="S142" s="98"/>
      <c r="T142" s="99"/>
      <c r="U142" s="169"/>
      <c r="V142" s="169"/>
      <c r="W142" s="169"/>
      <c r="X142" s="169"/>
      <c r="Y142" s="169"/>
      <c r="Z142" s="169"/>
      <c r="AA142" s="169"/>
      <c r="AB142" s="169"/>
      <c r="AC142" s="169"/>
      <c r="AD142" s="169"/>
      <c r="AE142" s="169"/>
      <c r="AT142" s="3" t="s">
        <v>138</v>
      </c>
      <c r="AU142" s="3" t="s">
        <v>87</v>
      </c>
    </row>
    <row r="143" spans="1:65" s="11" customFormat="1" ht="24.2" customHeight="1">
      <c r="A143" s="169"/>
      <c r="B143" s="9"/>
      <c r="C143" s="81">
        <v>8</v>
      </c>
      <c r="D143" s="81" t="s">
        <v>129</v>
      </c>
      <c r="E143" s="82" t="s">
        <v>479</v>
      </c>
      <c r="F143" s="83" t="s">
        <v>480</v>
      </c>
      <c r="G143" s="84" t="s">
        <v>233</v>
      </c>
      <c r="H143" s="85">
        <v>0.05</v>
      </c>
      <c r="I143" s="1">
        <v>0</v>
      </c>
      <c r="J143" s="86">
        <f>ROUND(I143*H143,2)</f>
        <v>0</v>
      </c>
      <c r="K143" s="87"/>
      <c r="L143" s="9"/>
      <c r="M143" s="88" t="s">
        <v>1</v>
      </c>
      <c r="N143" s="89" t="s">
        <v>42</v>
      </c>
      <c r="O143" s="90">
        <v>0.125</v>
      </c>
      <c r="P143" s="90">
        <f>O143*H143</f>
        <v>6.2500000000000003E-3</v>
      </c>
      <c r="Q143" s="90">
        <v>0</v>
      </c>
      <c r="R143" s="90">
        <f>Q143*H143</f>
        <v>0</v>
      </c>
      <c r="S143" s="90">
        <v>0</v>
      </c>
      <c r="T143" s="91">
        <f>S143*H143</f>
        <v>0</v>
      </c>
      <c r="U143" s="169"/>
      <c r="V143" s="169"/>
      <c r="W143" s="169"/>
      <c r="X143" s="169"/>
      <c r="Y143" s="169"/>
      <c r="Z143" s="169"/>
      <c r="AA143" s="169"/>
      <c r="AB143" s="169"/>
      <c r="AC143" s="169"/>
      <c r="AD143" s="169"/>
      <c r="AE143" s="169"/>
      <c r="AR143" s="92" t="s">
        <v>144</v>
      </c>
      <c r="AT143" s="92" t="s">
        <v>129</v>
      </c>
      <c r="AU143" s="92" t="s">
        <v>87</v>
      </c>
      <c r="AY143" s="3" t="s">
        <v>126</v>
      </c>
      <c r="BE143" s="93">
        <f>IF(N143="základní",J143,0)</f>
        <v>0</v>
      </c>
      <c r="BF143" s="93">
        <f>IF(N143="snížená",J143,0)</f>
        <v>0</v>
      </c>
      <c r="BG143" s="93">
        <f>IF(N143="zákl. přenesená",J143,0)</f>
        <v>0</v>
      </c>
      <c r="BH143" s="93">
        <f>IF(N143="sníž. přenesená",J143,0)</f>
        <v>0</v>
      </c>
      <c r="BI143" s="93">
        <f>IF(N143="nulová",J143,0)</f>
        <v>0</v>
      </c>
      <c r="BJ143" s="3" t="s">
        <v>85</v>
      </c>
      <c r="BK143" s="93">
        <f>ROUND(I143*H143,2)</f>
        <v>0</v>
      </c>
      <c r="BL143" s="3" t="s">
        <v>144</v>
      </c>
      <c r="BM143" s="92" t="s">
        <v>481</v>
      </c>
    </row>
    <row r="144" spans="1:65" s="11" customFormat="1" ht="24.2" customHeight="1">
      <c r="A144" s="169"/>
      <c r="B144" s="9"/>
      <c r="C144" s="81">
        <v>9</v>
      </c>
      <c r="D144" s="81" t="s">
        <v>129</v>
      </c>
      <c r="E144" s="82" t="s">
        <v>483</v>
      </c>
      <c r="F144" s="83" t="s">
        <v>484</v>
      </c>
      <c r="G144" s="84" t="s">
        <v>233</v>
      </c>
      <c r="H144" s="85">
        <v>1.95</v>
      </c>
      <c r="I144" s="1">
        <v>0</v>
      </c>
      <c r="J144" s="86">
        <f>ROUND(I144*H144,2)</f>
        <v>0</v>
      </c>
      <c r="K144" s="87"/>
      <c r="L144" s="9"/>
      <c r="M144" s="88" t="s">
        <v>1</v>
      </c>
      <c r="N144" s="89" t="s">
        <v>42</v>
      </c>
      <c r="O144" s="90">
        <v>6.0000000000000001E-3</v>
      </c>
      <c r="P144" s="90">
        <f>O144*H144</f>
        <v>1.17E-2</v>
      </c>
      <c r="Q144" s="90">
        <v>0</v>
      </c>
      <c r="R144" s="90">
        <f>Q144*H144</f>
        <v>0</v>
      </c>
      <c r="S144" s="90">
        <v>0</v>
      </c>
      <c r="T144" s="91">
        <f>S144*H144</f>
        <v>0</v>
      </c>
      <c r="U144" s="169"/>
      <c r="V144" s="169"/>
      <c r="W144" s="169"/>
      <c r="X144" s="169"/>
      <c r="Y144" s="169"/>
      <c r="Z144" s="169"/>
      <c r="AA144" s="169"/>
      <c r="AB144" s="169"/>
      <c r="AC144" s="169"/>
      <c r="AD144" s="169"/>
      <c r="AE144" s="169"/>
      <c r="AR144" s="92" t="s">
        <v>144</v>
      </c>
      <c r="AT144" s="92" t="s">
        <v>129</v>
      </c>
      <c r="AU144" s="92" t="s">
        <v>87</v>
      </c>
      <c r="AY144" s="3" t="s">
        <v>126</v>
      </c>
      <c r="BE144" s="93">
        <f>IF(N144="základní",J144,0)</f>
        <v>0</v>
      </c>
      <c r="BF144" s="93">
        <f>IF(N144="snížená",J144,0)</f>
        <v>0</v>
      </c>
      <c r="BG144" s="93">
        <f>IF(N144="zákl. přenesená",J144,0)</f>
        <v>0</v>
      </c>
      <c r="BH144" s="93">
        <f>IF(N144="sníž. přenesená",J144,0)</f>
        <v>0</v>
      </c>
      <c r="BI144" s="93">
        <f>IF(N144="nulová",J144,0)</f>
        <v>0</v>
      </c>
      <c r="BJ144" s="3" t="s">
        <v>85</v>
      </c>
      <c r="BK144" s="93">
        <f>ROUND(I144*H144,2)</f>
        <v>0</v>
      </c>
      <c r="BL144" s="3" t="s">
        <v>144</v>
      </c>
      <c r="BM144" s="92" t="s">
        <v>485</v>
      </c>
    </row>
    <row r="145" spans="1:65" s="11" customFormat="1" ht="19.5">
      <c r="A145" s="169"/>
      <c r="B145" s="9"/>
      <c r="C145" s="169"/>
      <c r="D145" s="94" t="s">
        <v>138</v>
      </c>
      <c r="E145" s="169"/>
      <c r="F145" s="105" t="s">
        <v>486</v>
      </c>
      <c r="G145" s="169"/>
      <c r="H145" s="169"/>
      <c r="I145" s="169"/>
      <c r="J145" s="169"/>
      <c r="K145" s="169"/>
      <c r="L145" s="9"/>
      <c r="M145" s="96"/>
      <c r="N145" s="97"/>
      <c r="O145" s="98"/>
      <c r="P145" s="98"/>
      <c r="Q145" s="98"/>
      <c r="R145" s="98"/>
      <c r="S145" s="98"/>
      <c r="T145" s="99"/>
      <c r="U145" s="169"/>
      <c r="V145" s="169"/>
      <c r="W145" s="169"/>
      <c r="X145" s="169"/>
      <c r="Y145" s="169"/>
      <c r="Z145" s="169"/>
      <c r="AA145" s="169"/>
      <c r="AB145" s="169"/>
      <c r="AC145" s="169"/>
      <c r="AD145" s="169"/>
      <c r="AE145" s="169"/>
      <c r="AT145" s="3" t="s">
        <v>138</v>
      </c>
      <c r="AU145" s="3" t="s">
        <v>87</v>
      </c>
    </row>
    <row r="146" spans="1:65" s="11" customFormat="1" ht="33" customHeight="1">
      <c r="A146" s="169"/>
      <c r="B146" s="9"/>
      <c r="C146" s="81">
        <v>10</v>
      </c>
      <c r="D146" s="81" t="s">
        <v>129</v>
      </c>
      <c r="E146" s="82" t="s">
        <v>501</v>
      </c>
      <c r="F146" s="83" t="s">
        <v>502</v>
      </c>
      <c r="G146" s="84" t="s">
        <v>233</v>
      </c>
      <c r="H146" s="85">
        <v>0.05</v>
      </c>
      <c r="I146" s="1">
        <v>0</v>
      </c>
      <c r="J146" s="86">
        <f t="shared" ref="J146" si="0">ROUND(I146*H146,2)</f>
        <v>0</v>
      </c>
      <c r="K146" s="87"/>
      <c r="L146" s="9"/>
      <c r="M146" s="88" t="s">
        <v>1</v>
      </c>
      <c r="N146" s="89" t="s">
        <v>42</v>
      </c>
      <c r="O146" s="90">
        <v>0</v>
      </c>
      <c r="P146" s="90">
        <f t="shared" ref="P146" si="1">O146*H146</f>
        <v>0</v>
      </c>
      <c r="Q146" s="90">
        <v>0</v>
      </c>
      <c r="R146" s="90">
        <f t="shared" ref="R146" si="2">Q146*H146</f>
        <v>0</v>
      </c>
      <c r="S146" s="90">
        <v>0</v>
      </c>
      <c r="T146" s="91">
        <f t="shared" ref="T146" si="3">S146*H146</f>
        <v>0</v>
      </c>
      <c r="U146" s="169"/>
      <c r="V146" s="169"/>
      <c r="W146" s="169"/>
      <c r="X146" s="169"/>
      <c r="Y146" s="169"/>
      <c r="Z146" s="169"/>
      <c r="AA146" s="169"/>
      <c r="AB146" s="169"/>
      <c r="AC146" s="169"/>
      <c r="AD146" s="169"/>
      <c r="AE146" s="169"/>
      <c r="AR146" s="92" t="s">
        <v>144</v>
      </c>
      <c r="AT146" s="92" t="s">
        <v>129</v>
      </c>
      <c r="AU146" s="92" t="s">
        <v>87</v>
      </c>
      <c r="AY146" s="3" t="s">
        <v>126</v>
      </c>
      <c r="BE146" s="93">
        <f>IF(N146="základní",J146,0)</f>
        <v>0</v>
      </c>
      <c r="BF146" s="93">
        <f>IF(N146="snížená",J146,0)</f>
        <v>0</v>
      </c>
      <c r="BG146" s="93">
        <f>IF(N146="zákl. přenesená",J146,0)</f>
        <v>0</v>
      </c>
      <c r="BH146" s="93">
        <f>IF(N146="sníž. přenesená",J146,0)</f>
        <v>0</v>
      </c>
      <c r="BI146" s="93">
        <f>IF(N146="nulová",J146,0)</f>
        <v>0</v>
      </c>
      <c r="BJ146" s="3" t="s">
        <v>85</v>
      </c>
      <c r="BK146" s="93">
        <f t="shared" ref="BK146" si="4">ROUND(I146*H146,2)</f>
        <v>0</v>
      </c>
      <c r="BL146" s="3" t="s">
        <v>144</v>
      </c>
      <c r="BM146" s="92" t="s">
        <v>503</v>
      </c>
    </row>
    <row r="147" spans="1:65" s="72" customFormat="1" ht="22.9" customHeight="1">
      <c r="B147" s="73"/>
      <c r="D147" s="74" t="s">
        <v>76</v>
      </c>
      <c r="E147" s="148" t="s">
        <v>512</v>
      </c>
      <c r="F147" s="148" t="s">
        <v>513</v>
      </c>
      <c r="G147" s="149"/>
      <c r="H147" s="149"/>
      <c r="I147" s="149"/>
      <c r="J147" s="150">
        <f>SUM(J148)</f>
        <v>0</v>
      </c>
      <c r="L147" s="73"/>
      <c r="M147" s="75"/>
      <c r="N147" s="76"/>
      <c r="O147" s="76"/>
      <c r="P147" s="77">
        <f>P148</f>
        <v>0.24049999999999999</v>
      </c>
      <c r="Q147" s="76"/>
      <c r="R147" s="77">
        <f>R148</f>
        <v>0</v>
      </c>
      <c r="S147" s="76"/>
      <c r="T147" s="78">
        <f>T148</f>
        <v>0</v>
      </c>
      <c r="AR147" s="74" t="s">
        <v>85</v>
      </c>
      <c r="AT147" s="79" t="s">
        <v>76</v>
      </c>
      <c r="AU147" s="79" t="s">
        <v>85</v>
      </c>
      <c r="AY147" s="74" t="s">
        <v>126</v>
      </c>
      <c r="BK147" s="80">
        <f>BK148</f>
        <v>0</v>
      </c>
    </row>
    <row r="148" spans="1:65" s="11" customFormat="1" ht="24.2" customHeight="1">
      <c r="A148" s="169"/>
      <c r="B148" s="9"/>
      <c r="C148" s="81">
        <v>11</v>
      </c>
      <c r="D148" s="81" t="s">
        <v>129</v>
      </c>
      <c r="E148" s="82" t="s">
        <v>515</v>
      </c>
      <c r="F148" s="83" t="s">
        <v>516</v>
      </c>
      <c r="G148" s="84" t="s">
        <v>233</v>
      </c>
      <c r="H148" s="85">
        <v>0.05</v>
      </c>
      <c r="I148" s="1">
        <v>0</v>
      </c>
      <c r="J148" s="86">
        <f>ROUND(I148*H148,2)</f>
        <v>0</v>
      </c>
      <c r="K148" s="87"/>
      <c r="L148" s="9"/>
      <c r="M148" s="88" t="s">
        <v>1</v>
      </c>
      <c r="N148" s="89" t="s">
        <v>42</v>
      </c>
      <c r="O148" s="90">
        <v>4.8099999999999996</v>
      </c>
      <c r="P148" s="90">
        <f>O148*H148</f>
        <v>0.24049999999999999</v>
      </c>
      <c r="Q148" s="90">
        <v>0</v>
      </c>
      <c r="R148" s="90">
        <f>Q148*H148</f>
        <v>0</v>
      </c>
      <c r="S148" s="90">
        <v>0</v>
      </c>
      <c r="T148" s="91">
        <f>S148*H148</f>
        <v>0</v>
      </c>
      <c r="U148" s="169"/>
      <c r="V148" s="169"/>
      <c r="W148" s="169"/>
      <c r="X148" s="169"/>
      <c r="Y148" s="169"/>
      <c r="Z148" s="169"/>
      <c r="AA148" s="169"/>
      <c r="AB148" s="169"/>
      <c r="AC148" s="169"/>
      <c r="AD148" s="169"/>
      <c r="AE148" s="169"/>
      <c r="AR148" s="92" t="s">
        <v>144</v>
      </c>
      <c r="AT148" s="92" t="s">
        <v>129</v>
      </c>
      <c r="AU148" s="92" t="s">
        <v>87</v>
      </c>
      <c r="AY148" s="3" t="s">
        <v>126</v>
      </c>
      <c r="BE148" s="93">
        <f>IF(N148="základní",J148,0)</f>
        <v>0</v>
      </c>
      <c r="BF148" s="93">
        <f>IF(N148="snížená",J148,0)</f>
        <v>0</v>
      </c>
      <c r="BG148" s="93">
        <f>IF(N148="zákl. přenesená",J148,0)</f>
        <v>0</v>
      </c>
      <c r="BH148" s="93">
        <f>IF(N148="sníž. přenesená",J148,0)</f>
        <v>0</v>
      </c>
      <c r="BI148" s="93">
        <f>IF(N148="nulová",J148,0)</f>
        <v>0</v>
      </c>
      <c r="BJ148" s="3" t="s">
        <v>85</v>
      </c>
      <c r="BK148" s="93">
        <f>ROUND(I148*H148,2)</f>
        <v>0</v>
      </c>
      <c r="BL148" s="3" t="s">
        <v>144</v>
      </c>
      <c r="BM148" s="92" t="s">
        <v>517</v>
      </c>
    </row>
    <row r="149" spans="1:65" s="72" customFormat="1" ht="25.9" customHeight="1">
      <c r="B149" s="73"/>
      <c r="D149" s="74" t="s">
        <v>76</v>
      </c>
      <c r="E149" s="151" t="s">
        <v>518</v>
      </c>
      <c r="F149" s="151" t="s">
        <v>519</v>
      </c>
      <c r="G149" s="147"/>
      <c r="H149" s="147"/>
      <c r="I149" s="147"/>
      <c r="J149" s="152">
        <f>SUM(J150,J156,J166)</f>
        <v>0</v>
      </c>
      <c r="L149" s="73"/>
      <c r="M149" s="75"/>
      <c r="N149" s="76"/>
      <c r="O149" s="76"/>
      <c r="P149" s="77" t="e">
        <f>#REF!+#REF!+#REF!+#REF!+#REF!+#REF!+P150+#REF!+#REF!+P156+P166</f>
        <v>#REF!</v>
      </c>
      <c r="Q149" s="76"/>
      <c r="R149" s="77" t="e">
        <f>#REF!+#REF!+#REF!+#REF!+#REF!+#REF!+R150+#REF!+#REF!+R156+R166</f>
        <v>#REF!</v>
      </c>
      <c r="S149" s="76"/>
      <c r="T149" s="78" t="e">
        <f>#REF!+#REF!+#REF!+#REF!+#REF!+#REF!+T150+#REF!+#REF!+T156+T166</f>
        <v>#REF!</v>
      </c>
      <c r="AR149" s="74" t="s">
        <v>87</v>
      </c>
      <c r="AT149" s="79" t="s">
        <v>76</v>
      </c>
      <c r="AU149" s="79" t="s">
        <v>77</v>
      </c>
      <c r="AY149" s="74" t="s">
        <v>126</v>
      </c>
      <c r="BK149" s="80" t="e">
        <f>#REF!+#REF!+#REF!+#REF!+#REF!+#REF!+BK150+#REF!+#REF!+BK156+BK166</f>
        <v>#REF!</v>
      </c>
    </row>
    <row r="150" spans="1:65" s="72" customFormat="1" ht="22.9" customHeight="1">
      <c r="B150" s="73"/>
      <c r="D150" s="74" t="s">
        <v>76</v>
      </c>
      <c r="E150" s="148" t="s">
        <v>697</v>
      </c>
      <c r="F150" s="148" t="s">
        <v>698</v>
      </c>
      <c r="G150" s="149"/>
      <c r="H150" s="149"/>
      <c r="I150" s="149"/>
      <c r="J150" s="150">
        <f>SUM(J151:J153)</f>
        <v>0</v>
      </c>
      <c r="L150" s="73"/>
      <c r="M150" s="75"/>
      <c r="N150" s="76"/>
      <c r="O150" s="76"/>
      <c r="P150" s="77">
        <f>SUM(P151:P155)</f>
        <v>20.475000000000001</v>
      </c>
      <c r="Q150" s="76"/>
      <c r="R150" s="77">
        <f>SUM(R151:R155)</f>
        <v>0</v>
      </c>
      <c r="S150" s="76"/>
      <c r="T150" s="78">
        <f>SUM(T151:T155)</f>
        <v>0.69174000000000002</v>
      </c>
      <c r="AR150" s="74" t="s">
        <v>87</v>
      </c>
      <c r="AT150" s="79" t="s">
        <v>76</v>
      </c>
      <c r="AU150" s="79" t="s">
        <v>85</v>
      </c>
      <c r="AY150" s="74" t="s">
        <v>126</v>
      </c>
      <c r="BK150" s="80">
        <f>SUM(BK151:BK155)</f>
        <v>0</v>
      </c>
    </row>
    <row r="151" spans="1:65" s="11" customFormat="1" ht="31.5" customHeight="1">
      <c r="A151" s="169"/>
      <c r="B151" s="9"/>
      <c r="C151" s="81">
        <v>12</v>
      </c>
      <c r="D151" s="81" t="s">
        <v>129</v>
      </c>
      <c r="E151" s="82" t="s">
        <v>700</v>
      </c>
      <c r="F151" s="83" t="s">
        <v>1260</v>
      </c>
      <c r="G151" s="84" t="s">
        <v>579</v>
      </c>
      <c r="H151" s="85">
        <v>63</v>
      </c>
      <c r="I151" s="1">
        <v>0</v>
      </c>
      <c r="J151" s="86">
        <f>ROUND(I151*H151,2)</f>
        <v>0</v>
      </c>
      <c r="K151" s="87"/>
      <c r="L151" s="9"/>
      <c r="M151" s="88" t="s">
        <v>1</v>
      </c>
      <c r="N151" s="89" t="s">
        <v>42</v>
      </c>
      <c r="O151" s="90">
        <v>0.32500000000000001</v>
      </c>
      <c r="P151" s="90">
        <f>O151*H151</f>
        <v>20.475000000000001</v>
      </c>
      <c r="Q151" s="90">
        <v>0</v>
      </c>
      <c r="R151" s="90">
        <f>Q151*H151</f>
        <v>0</v>
      </c>
      <c r="S151" s="90">
        <v>1.098E-2</v>
      </c>
      <c r="T151" s="91">
        <f>S151*H151</f>
        <v>0.69174000000000002</v>
      </c>
      <c r="U151" s="169"/>
      <c r="V151" s="169"/>
      <c r="W151" s="169"/>
      <c r="X151" s="169"/>
      <c r="Y151" s="169"/>
      <c r="Z151" s="169"/>
      <c r="AA151" s="169"/>
      <c r="AB151" s="169"/>
      <c r="AC151" s="169"/>
      <c r="AD151" s="169"/>
      <c r="AE151" s="169"/>
      <c r="AR151" s="92" t="s">
        <v>272</v>
      </c>
      <c r="AT151" s="92" t="s">
        <v>129</v>
      </c>
      <c r="AU151" s="92" t="s">
        <v>87</v>
      </c>
      <c r="AY151" s="3" t="s">
        <v>126</v>
      </c>
      <c r="BE151" s="93">
        <f>IF(N151="základní",J151,0)</f>
        <v>0</v>
      </c>
      <c r="BF151" s="93">
        <f>IF(N151="snížená",J151,0)</f>
        <v>0</v>
      </c>
      <c r="BG151" s="93">
        <f>IF(N151="zákl. přenesená",J151,0)</f>
        <v>0</v>
      </c>
      <c r="BH151" s="93">
        <f>IF(N151="sníž. přenesená",J151,0)</f>
        <v>0</v>
      </c>
      <c r="BI151" s="93">
        <f>IF(N151="nulová",J151,0)</f>
        <v>0</v>
      </c>
      <c r="BJ151" s="3" t="s">
        <v>85</v>
      </c>
      <c r="BK151" s="93">
        <f>ROUND(I151*H151,2)</f>
        <v>0</v>
      </c>
      <c r="BL151" s="3" t="s">
        <v>272</v>
      </c>
      <c r="BM151" s="92" t="s">
        <v>702</v>
      </c>
    </row>
    <row r="152" spans="1:65" s="106" customFormat="1" ht="27.75" customHeight="1">
      <c r="B152" s="107"/>
      <c r="D152" s="94" t="s">
        <v>204</v>
      </c>
      <c r="E152" s="108" t="s">
        <v>1</v>
      </c>
      <c r="F152" s="109" t="s">
        <v>1267</v>
      </c>
      <c r="H152" s="110"/>
      <c r="L152" s="107"/>
      <c r="M152" s="111"/>
      <c r="N152" s="112"/>
      <c r="O152" s="112"/>
      <c r="P152" s="112"/>
      <c r="Q152" s="112"/>
      <c r="R152" s="112"/>
      <c r="S152" s="112"/>
      <c r="T152" s="113"/>
      <c r="AT152" s="108" t="s">
        <v>204</v>
      </c>
      <c r="AU152" s="108" t="s">
        <v>87</v>
      </c>
      <c r="AV152" s="106" t="s">
        <v>87</v>
      </c>
      <c r="AW152" s="106" t="s">
        <v>34</v>
      </c>
      <c r="AX152" s="106" t="s">
        <v>77</v>
      </c>
      <c r="AY152" s="108" t="s">
        <v>126</v>
      </c>
    </row>
    <row r="153" spans="1:65" s="11" customFormat="1" ht="36.75" customHeight="1">
      <c r="A153" s="169"/>
      <c r="B153" s="9"/>
      <c r="C153" s="133">
        <v>13</v>
      </c>
      <c r="D153" s="133" t="s">
        <v>438</v>
      </c>
      <c r="E153" s="134" t="s">
        <v>1259</v>
      </c>
      <c r="F153" s="135" t="s">
        <v>1268</v>
      </c>
      <c r="G153" s="136" t="s">
        <v>579</v>
      </c>
      <c r="H153" s="137">
        <v>70</v>
      </c>
      <c r="I153" s="2">
        <v>0</v>
      </c>
      <c r="J153" s="138">
        <f>ROUND(I153*H153,2)</f>
        <v>0</v>
      </c>
      <c r="K153" s="139"/>
      <c r="L153" s="140"/>
      <c r="M153" s="141" t="s">
        <v>1</v>
      </c>
      <c r="N153" s="142" t="s">
        <v>42</v>
      </c>
      <c r="O153" s="90">
        <v>0</v>
      </c>
      <c r="P153" s="90">
        <f>O153*H153</f>
        <v>0</v>
      </c>
      <c r="Q153" s="90">
        <v>0</v>
      </c>
      <c r="R153" s="90">
        <f>Q153*H153</f>
        <v>0</v>
      </c>
      <c r="S153" s="90">
        <v>0</v>
      </c>
      <c r="T153" s="91">
        <f>S153*H153</f>
        <v>0</v>
      </c>
      <c r="U153" s="169"/>
      <c r="V153" s="169"/>
      <c r="W153" s="169"/>
      <c r="X153" s="169"/>
      <c r="Y153" s="169"/>
      <c r="Z153" s="169"/>
      <c r="AA153" s="169"/>
      <c r="AB153" s="169"/>
      <c r="AC153" s="169"/>
      <c r="AD153" s="169"/>
      <c r="AE153" s="169"/>
      <c r="AR153" s="92" t="s">
        <v>351</v>
      </c>
      <c r="AT153" s="92" t="s">
        <v>438</v>
      </c>
      <c r="AU153" s="92" t="s">
        <v>87</v>
      </c>
      <c r="AY153" s="3" t="s">
        <v>126</v>
      </c>
      <c r="BE153" s="93">
        <f>IF(N153="základní",J153,0)</f>
        <v>0</v>
      </c>
      <c r="BF153" s="93">
        <f>IF(N153="snížená",J153,0)</f>
        <v>0</v>
      </c>
      <c r="BG153" s="93">
        <f>IF(N153="zákl. přenesená",J153,0)</f>
        <v>0</v>
      </c>
      <c r="BH153" s="93">
        <f>IF(N153="sníž. přenesená",J153,0)</f>
        <v>0</v>
      </c>
      <c r="BI153" s="93">
        <f>IF(N153="nulová",J153,0)</f>
        <v>0</v>
      </c>
      <c r="BJ153" s="3" t="s">
        <v>85</v>
      </c>
      <c r="BK153" s="93">
        <f>ROUND(I153*H153,2)</f>
        <v>0</v>
      </c>
      <c r="BL153" s="3" t="s">
        <v>272</v>
      </c>
      <c r="BM153" s="92" t="s">
        <v>720</v>
      </c>
    </row>
    <row r="154" spans="1:65" s="106" customFormat="1">
      <c r="B154" s="107"/>
      <c r="D154" s="94" t="s">
        <v>204</v>
      </c>
      <c r="E154" s="108" t="s">
        <v>1</v>
      </c>
      <c r="F154" s="109" t="s">
        <v>1269</v>
      </c>
      <c r="H154" s="110"/>
      <c r="L154" s="107"/>
      <c r="M154" s="111"/>
      <c r="N154" s="112"/>
      <c r="O154" s="112"/>
      <c r="P154" s="112"/>
      <c r="Q154" s="112"/>
      <c r="R154" s="112"/>
      <c r="S154" s="112"/>
      <c r="T154" s="113"/>
      <c r="AT154" s="108" t="s">
        <v>204</v>
      </c>
      <c r="AU154" s="108" t="s">
        <v>87</v>
      </c>
      <c r="AV154" s="106" t="s">
        <v>87</v>
      </c>
      <c r="AW154" s="106" t="s">
        <v>34</v>
      </c>
      <c r="AX154" s="106" t="s">
        <v>77</v>
      </c>
      <c r="AY154" s="108" t="s">
        <v>126</v>
      </c>
    </row>
    <row r="155" spans="1:65" s="106" customFormat="1">
      <c r="B155" s="107"/>
      <c r="D155" s="94" t="s">
        <v>204</v>
      </c>
      <c r="E155" s="108" t="s">
        <v>1</v>
      </c>
      <c r="F155" s="109" t="s">
        <v>1270</v>
      </c>
      <c r="H155" s="110"/>
      <c r="L155" s="107"/>
      <c r="M155" s="111"/>
      <c r="N155" s="112"/>
      <c r="O155" s="112"/>
      <c r="P155" s="112"/>
      <c r="Q155" s="112"/>
      <c r="R155" s="112"/>
      <c r="S155" s="112"/>
      <c r="T155" s="113"/>
      <c r="AT155" s="108" t="s">
        <v>204</v>
      </c>
      <c r="AU155" s="108" t="s">
        <v>87</v>
      </c>
      <c r="AV155" s="106" t="s">
        <v>87</v>
      </c>
      <c r="AW155" s="106" t="s">
        <v>34</v>
      </c>
      <c r="AX155" s="106" t="s">
        <v>77</v>
      </c>
      <c r="AY155" s="108" t="s">
        <v>126</v>
      </c>
    </row>
    <row r="156" spans="1:65" s="72" customFormat="1" ht="22.9" customHeight="1">
      <c r="B156" s="73"/>
      <c r="D156" s="74" t="s">
        <v>76</v>
      </c>
      <c r="E156" s="148" t="s">
        <v>950</v>
      </c>
      <c r="F156" s="148" t="s">
        <v>951</v>
      </c>
      <c r="G156" s="149"/>
      <c r="H156" s="149"/>
      <c r="I156" s="149"/>
      <c r="J156" s="150">
        <f>SUM(J157:J164)</f>
        <v>0</v>
      </c>
      <c r="L156" s="73"/>
      <c r="M156" s="75"/>
      <c r="N156" s="76"/>
      <c r="O156" s="76"/>
      <c r="P156" s="77">
        <f>SUM(P157:P165)</f>
        <v>23.647500000000001</v>
      </c>
      <c r="Q156" s="76"/>
      <c r="R156" s="77">
        <f>SUM(R157:R165)</f>
        <v>3.4683000000000005E-2</v>
      </c>
      <c r="S156" s="76"/>
      <c r="T156" s="78">
        <f>SUM(T157:T165)</f>
        <v>0</v>
      </c>
      <c r="AR156" s="74" t="s">
        <v>87</v>
      </c>
      <c r="AT156" s="79" t="s">
        <v>76</v>
      </c>
      <c r="AU156" s="79" t="s">
        <v>85</v>
      </c>
      <c r="AY156" s="74" t="s">
        <v>126</v>
      </c>
      <c r="BK156" s="80">
        <f>SUM(BK157:BK165)</f>
        <v>0</v>
      </c>
    </row>
    <row r="157" spans="1:65" s="11" customFormat="1" ht="24.2" customHeight="1">
      <c r="A157" s="169"/>
      <c r="B157" s="9"/>
      <c r="C157" s="81">
        <v>14</v>
      </c>
      <c r="D157" s="81" t="s">
        <v>129</v>
      </c>
      <c r="E157" s="82" t="s">
        <v>953</v>
      </c>
      <c r="F157" s="83" t="s">
        <v>954</v>
      </c>
      <c r="G157" s="84" t="s">
        <v>248</v>
      </c>
      <c r="H157" s="85">
        <v>315.3</v>
      </c>
      <c r="I157" s="1">
        <v>0</v>
      </c>
      <c r="J157" s="86">
        <f>ROUND(I157*H157,2)</f>
        <v>0</v>
      </c>
      <c r="K157" s="87"/>
      <c r="L157" s="9"/>
      <c r="M157" s="88" t="s">
        <v>1</v>
      </c>
      <c r="N157" s="89" t="s">
        <v>42</v>
      </c>
      <c r="O157" s="90">
        <v>7.4999999999999997E-2</v>
      </c>
      <c r="P157" s="90">
        <f>O157*H157</f>
        <v>23.647500000000001</v>
      </c>
      <c r="Q157" s="90">
        <v>1.1E-4</v>
      </c>
      <c r="R157" s="90">
        <f>Q157*H157</f>
        <v>3.4683000000000005E-2</v>
      </c>
      <c r="S157" s="90">
        <v>0</v>
      </c>
      <c r="T157" s="91">
        <f>S157*H157</f>
        <v>0</v>
      </c>
      <c r="U157" s="169"/>
      <c r="V157" s="169"/>
      <c r="W157" s="169"/>
      <c r="X157" s="169"/>
      <c r="Y157" s="169"/>
      <c r="Z157" s="169"/>
      <c r="AA157" s="169"/>
      <c r="AB157" s="169"/>
      <c r="AC157" s="169"/>
      <c r="AD157" s="169"/>
      <c r="AE157" s="169"/>
      <c r="AR157" s="92" t="s">
        <v>272</v>
      </c>
      <c r="AT157" s="92" t="s">
        <v>129</v>
      </c>
      <c r="AU157" s="92" t="s">
        <v>87</v>
      </c>
      <c r="AY157" s="3" t="s">
        <v>126</v>
      </c>
      <c r="BE157" s="93">
        <f>IF(N157="základní",J157,0)</f>
        <v>0</v>
      </c>
      <c r="BF157" s="93">
        <f>IF(N157="snížená",J157,0)</f>
        <v>0</v>
      </c>
      <c r="BG157" s="93">
        <f>IF(N157="zákl. přenesená",J157,0)</f>
        <v>0</v>
      </c>
      <c r="BH157" s="93">
        <f>IF(N157="sníž. přenesená",J157,0)</f>
        <v>0</v>
      </c>
      <c r="BI157" s="93">
        <f>IF(N157="nulová",J157,0)</f>
        <v>0</v>
      </c>
      <c r="BJ157" s="3" t="s">
        <v>85</v>
      </c>
      <c r="BK157" s="93">
        <f>ROUND(I157*H157,2)</f>
        <v>0</v>
      </c>
      <c r="BL157" s="3" t="s">
        <v>272</v>
      </c>
      <c r="BM157" s="92" t="s">
        <v>955</v>
      </c>
    </row>
    <row r="158" spans="1:65" s="126" customFormat="1">
      <c r="B158" s="127"/>
      <c r="D158" s="94" t="s">
        <v>204</v>
      </c>
      <c r="E158" s="128" t="s">
        <v>1</v>
      </c>
      <c r="F158" s="129" t="s">
        <v>956</v>
      </c>
      <c r="H158" s="128" t="s">
        <v>1</v>
      </c>
      <c r="L158" s="127"/>
      <c r="M158" s="130"/>
      <c r="N158" s="131"/>
      <c r="O158" s="131"/>
      <c r="P158" s="131"/>
      <c r="Q158" s="131"/>
      <c r="R158" s="131"/>
      <c r="S158" s="131"/>
      <c r="T158" s="132"/>
      <c r="AT158" s="128" t="s">
        <v>204</v>
      </c>
      <c r="AU158" s="128" t="s">
        <v>87</v>
      </c>
      <c r="AV158" s="126" t="s">
        <v>85</v>
      </c>
      <c r="AW158" s="126" t="s">
        <v>34</v>
      </c>
      <c r="AX158" s="126" t="s">
        <v>77</v>
      </c>
      <c r="AY158" s="128" t="s">
        <v>126</v>
      </c>
    </row>
    <row r="159" spans="1:65" s="106" customFormat="1">
      <c r="B159" s="107"/>
      <c r="C159" s="153"/>
      <c r="D159" s="154" t="s">
        <v>204</v>
      </c>
      <c r="E159" s="155" t="s">
        <v>1</v>
      </c>
      <c r="F159" s="156" t="s">
        <v>1261</v>
      </c>
      <c r="H159" s="110">
        <v>157.65</v>
      </c>
      <c r="L159" s="107"/>
      <c r="M159" s="111"/>
      <c r="N159" s="112"/>
      <c r="O159" s="112"/>
      <c r="P159" s="112"/>
      <c r="Q159" s="112"/>
      <c r="R159" s="112"/>
      <c r="S159" s="112"/>
      <c r="T159" s="113"/>
      <c r="AT159" s="108" t="s">
        <v>204</v>
      </c>
      <c r="AU159" s="108" t="s">
        <v>87</v>
      </c>
      <c r="AV159" s="106" t="s">
        <v>87</v>
      </c>
      <c r="AW159" s="106" t="s">
        <v>34</v>
      </c>
      <c r="AX159" s="106" t="s">
        <v>77</v>
      </c>
      <c r="AY159" s="108" t="s">
        <v>126</v>
      </c>
    </row>
    <row r="160" spans="1:65" s="106" customFormat="1">
      <c r="B160" s="107"/>
      <c r="C160" s="153"/>
      <c r="D160" s="154" t="s">
        <v>204</v>
      </c>
      <c r="E160" s="155" t="s">
        <v>1</v>
      </c>
      <c r="F160" s="156" t="s">
        <v>1261</v>
      </c>
      <c r="H160" s="110">
        <v>157.65</v>
      </c>
      <c r="L160" s="107"/>
      <c r="M160" s="111"/>
      <c r="N160" s="112"/>
      <c r="O160" s="112"/>
      <c r="P160" s="112"/>
      <c r="Q160" s="112"/>
      <c r="R160" s="112"/>
      <c r="S160" s="112"/>
      <c r="T160" s="113"/>
      <c r="AT160" s="108" t="s">
        <v>204</v>
      </c>
      <c r="AU160" s="108" t="s">
        <v>87</v>
      </c>
      <c r="AV160" s="106" t="s">
        <v>87</v>
      </c>
      <c r="AW160" s="106" t="s">
        <v>34</v>
      </c>
      <c r="AX160" s="106" t="s">
        <v>77</v>
      </c>
      <c r="AY160" s="108" t="s">
        <v>126</v>
      </c>
    </row>
    <row r="161" spans="1:65" s="106" customFormat="1">
      <c r="B161" s="107"/>
      <c r="C161" s="153"/>
      <c r="D161" s="154" t="s">
        <v>204</v>
      </c>
      <c r="E161" s="155" t="s">
        <v>1</v>
      </c>
      <c r="F161" s="156" t="s">
        <v>1271</v>
      </c>
      <c r="H161" s="110"/>
      <c r="L161" s="107"/>
      <c r="M161" s="111"/>
      <c r="N161" s="112"/>
      <c r="O161" s="112"/>
      <c r="P161" s="112"/>
      <c r="Q161" s="112"/>
      <c r="R161" s="112"/>
      <c r="S161" s="112"/>
      <c r="T161" s="113"/>
      <c r="AT161" s="108" t="s">
        <v>204</v>
      </c>
      <c r="AU161" s="108" t="s">
        <v>87</v>
      </c>
      <c r="AV161" s="106" t="s">
        <v>87</v>
      </c>
      <c r="AW161" s="106" t="s">
        <v>34</v>
      </c>
      <c r="AX161" s="106" t="s">
        <v>77</v>
      </c>
      <c r="AY161" s="108" t="s">
        <v>126</v>
      </c>
    </row>
    <row r="162" spans="1:65" s="106" customFormat="1" ht="12">
      <c r="B162" s="107"/>
      <c r="C162" s="157">
        <v>15</v>
      </c>
      <c r="D162" s="157" t="s">
        <v>129</v>
      </c>
      <c r="E162" s="158" t="s">
        <v>1262</v>
      </c>
      <c r="F162" s="159" t="s">
        <v>1263</v>
      </c>
      <c r="G162" s="84" t="s">
        <v>248</v>
      </c>
      <c r="H162" s="85">
        <v>30.7</v>
      </c>
      <c r="I162" s="1">
        <v>0</v>
      </c>
      <c r="J162" s="86">
        <f>ROUND(I162*H162,2)</f>
        <v>0</v>
      </c>
      <c r="L162" s="107"/>
      <c r="M162" s="111"/>
      <c r="N162" s="112"/>
      <c r="O162" s="112"/>
      <c r="P162" s="112"/>
      <c r="Q162" s="112"/>
      <c r="R162" s="112"/>
      <c r="S162" s="112"/>
      <c r="T162" s="113"/>
      <c r="AT162" s="108" t="s">
        <v>204</v>
      </c>
      <c r="AU162" s="108" t="s">
        <v>87</v>
      </c>
      <c r="AV162" s="106" t="s">
        <v>87</v>
      </c>
      <c r="AW162" s="106" t="s">
        <v>34</v>
      </c>
      <c r="AX162" s="106" t="s">
        <v>77</v>
      </c>
      <c r="AY162" s="108" t="s">
        <v>126</v>
      </c>
    </row>
    <row r="163" spans="1:65" s="106" customFormat="1" ht="22.5">
      <c r="B163" s="107"/>
      <c r="C163" s="160"/>
      <c r="D163" s="154"/>
      <c r="E163" s="161"/>
      <c r="F163" s="156" t="s">
        <v>1272</v>
      </c>
      <c r="G163" s="114"/>
      <c r="H163" s="118"/>
      <c r="I163" s="118"/>
      <c r="J163" s="114"/>
      <c r="L163" s="107"/>
      <c r="M163" s="111"/>
      <c r="N163" s="112"/>
      <c r="O163" s="112"/>
      <c r="P163" s="112"/>
      <c r="Q163" s="112"/>
      <c r="R163" s="112"/>
      <c r="S163" s="112"/>
      <c r="T163" s="113"/>
      <c r="AT163" s="108"/>
      <c r="AU163" s="108"/>
      <c r="AY163" s="108"/>
    </row>
    <row r="164" spans="1:65" s="106" customFormat="1" ht="24">
      <c r="B164" s="107"/>
      <c r="C164" s="157">
        <v>16</v>
      </c>
      <c r="D164" s="157" t="s">
        <v>129</v>
      </c>
      <c r="E164" s="158" t="s">
        <v>1264</v>
      </c>
      <c r="F164" s="159" t="s">
        <v>1265</v>
      </c>
      <c r="G164" s="84" t="s">
        <v>248</v>
      </c>
      <c r="H164" s="85">
        <v>30.7</v>
      </c>
      <c r="I164" s="1">
        <v>0</v>
      </c>
      <c r="J164" s="86">
        <f>ROUND(I164*H164,2)</f>
        <v>0</v>
      </c>
      <c r="L164" s="107"/>
      <c r="M164" s="111"/>
      <c r="N164" s="112"/>
      <c r="O164" s="112"/>
      <c r="P164" s="112"/>
      <c r="Q164" s="112"/>
      <c r="R164" s="112"/>
      <c r="S164" s="112"/>
      <c r="T164" s="113"/>
      <c r="AT164" s="108"/>
      <c r="AU164" s="108"/>
      <c r="AY164" s="108"/>
    </row>
    <row r="165" spans="1:65" s="106" customFormat="1" ht="22.5">
      <c r="B165" s="107"/>
      <c r="C165" s="160"/>
      <c r="D165" s="154"/>
      <c r="E165" s="161"/>
      <c r="F165" s="156" t="s">
        <v>1272</v>
      </c>
      <c r="G165" s="114"/>
      <c r="H165" s="118"/>
      <c r="I165" s="118"/>
      <c r="J165" s="114"/>
      <c r="L165" s="107"/>
      <c r="M165" s="111"/>
      <c r="N165" s="112"/>
      <c r="O165" s="112"/>
      <c r="P165" s="112"/>
      <c r="Q165" s="112"/>
      <c r="R165" s="112"/>
      <c r="S165" s="112"/>
      <c r="T165" s="113"/>
      <c r="AT165" s="108"/>
      <c r="AU165" s="108"/>
      <c r="AY165" s="108"/>
    </row>
    <row r="166" spans="1:65" s="72" customFormat="1" ht="22.9" customHeight="1">
      <c r="B166" s="73"/>
      <c r="C166" s="162"/>
      <c r="D166" s="163" t="s">
        <v>76</v>
      </c>
      <c r="E166" s="164" t="s">
        <v>959</v>
      </c>
      <c r="F166" s="164" t="s">
        <v>960</v>
      </c>
      <c r="G166" s="149"/>
      <c r="H166" s="149"/>
      <c r="I166" s="149"/>
      <c r="J166" s="150">
        <f>SUM(J167:J172)</f>
        <v>0</v>
      </c>
      <c r="L166" s="73"/>
      <c r="M166" s="75"/>
      <c r="N166" s="76"/>
      <c r="O166" s="76"/>
      <c r="P166" s="77">
        <f>SUM(P167:P173)</f>
        <v>19.185050000000004</v>
      </c>
      <c r="Q166" s="76"/>
      <c r="R166" s="77">
        <f>SUM(R167:R173)</f>
        <v>4.9994999999999998E-2</v>
      </c>
      <c r="S166" s="76"/>
      <c r="T166" s="78">
        <f>SUM(T167:T173)</f>
        <v>0</v>
      </c>
      <c r="AR166" s="74" t="s">
        <v>87</v>
      </c>
      <c r="AT166" s="79" t="s">
        <v>76</v>
      </c>
      <c r="AU166" s="79" t="s">
        <v>85</v>
      </c>
      <c r="AY166" s="74" t="s">
        <v>126</v>
      </c>
      <c r="BK166" s="80">
        <f>SUM(BK167:BK173)</f>
        <v>0</v>
      </c>
    </row>
    <row r="167" spans="1:65" s="11" customFormat="1" ht="39" customHeight="1">
      <c r="A167" s="169"/>
      <c r="B167" s="9"/>
      <c r="C167" s="157">
        <v>17</v>
      </c>
      <c r="D167" s="157" t="s">
        <v>129</v>
      </c>
      <c r="E167" s="158" t="s">
        <v>1275</v>
      </c>
      <c r="F167" s="159" t="s">
        <v>1274</v>
      </c>
      <c r="G167" s="84" t="s">
        <v>248</v>
      </c>
      <c r="H167" s="85">
        <v>157.65</v>
      </c>
      <c r="I167" s="1">
        <v>0</v>
      </c>
      <c r="J167" s="86">
        <f>ROUND(I167*H167,2)</f>
        <v>0</v>
      </c>
      <c r="K167" s="87"/>
      <c r="L167" s="9"/>
      <c r="M167" s="88" t="s">
        <v>1</v>
      </c>
      <c r="N167" s="89" t="s">
        <v>42</v>
      </c>
      <c r="O167" s="90">
        <v>0.11700000000000001</v>
      </c>
      <c r="P167" s="90">
        <f>O167*H167</f>
        <v>18.445050000000002</v>
      </c>
      <c r="Q167" s="90">
        <v>2.9999999999999997E-4</v>
      </c>
      <c r="R167" s="90">
        <f>Q167*H167</f>
        <v>4.7294999999999997E-2</v>
      </c>
      <c r="S167" s="90">
        <v>0</v>
      </c>
      <c r="T167" s="91">
        <f>S167*H167</f>
        <v>0</v>
      </c>
      <c r="U167" s="169"/>
      <c r="V167" s="169"/>
      <c r="W167" s="169"/>
      <c r="X167" s="169"/>
      <c r="Y167" s="169"/>
      <c r="Z167" s="169"/>
      <c r="AA167" s="169"/>
      <c r="AB167" s="169"/>
      <c r="AC167" s="169"/>
      <c r="AD167" s="169"/>
      <c r="AE167" s="169"/>
      <c r="AR167" s="92" t="s">
        <v>272</v>
      </c>
      <c r="AT167" s="92" t="s">
        <v>129</v>
      </c>
      <c r="AU167" s="92" t="s">
        <v>87</v>
      </c>
      <c r="AY167" s="3" t="s">
        <v>126</v>
      </c>
      <c r="BE167" s="93">
        <f>IF(N167="základní",J167,0)</f>
        <v>0</v>
      </c>
      <c r="BF167" s="93">
        <f>IF(N167="snížená",J167,0)</f>
        <v>0</v>
      </c>
      <c r="BG167" s="93">
        <f>IF(N167="zákl. přenesená",J167,0)</f>
        <v>0</v>
      </c>
      <c r="BH167" s="93">
        <f>IF(N167="sníž. přenesená",J167,0)</f>
        <v>0</v>
      </c>
      <c r="BI167" s="93">
        <f>IF(N167="nulová",J167,0)</f>
        <v>0</v>
      </c>
      <c r="BJ167" s="3" t="s">
        <v>85</v>
      </c>
      <c r="BK167" s="93">
        <f>ROUND(I167*H167,2)</f>
        <v>0</v>
      </c>
      <c r="BL167" s="3" t="s">
        <v>272</v>
      </c>
      <c r="BM167" s="92" t="s">
        <v>964</v>
      </c>
    </row>
    <row r="168" spans="1:65" s="106" customFormat="1">
      <c r="B168" s="107"/>
      <c r="C168" s="153"/>
      <c r="D168" s="154" t="s">
        <v>204</v>
      </c>
      <c r="E168" s="155" t="s">
        <v>1</v>
      </c>
      <c r="F168" s="156" t="s">
        <v>1273</v>
      </c>
      <c r="H168" s="110">
        <v>157.65</v>
      </c>
      <c r="L168" s="107"/>
      <c r="M168" s="111"/>
      <c r="N168" s="112"/>
      <c r="O168" s="112"/>
      <c r="P168" s="112"/>
      <c r="Q168" s="112"/>
      <c r="R168" s="112"/>
      <c r="S168" s="112"/>
      <c r="T168" s="113"/>
      <c r="AT168" s="108" t="s">
        <v>204</v>
      </c>
      <c r="AU168" s="108" t="s">
        <v>87</v>
      </c>
      <c r="AV168" s="106" t="s">
        <v>87</v>
      </c>
      <c r="AW168" s="106" t="s">
        <v>34</v>
      </c>
      <c r="AX168" s="106" t="s">
        <v>77</v>
      </c>
      <c r="AY168" s="108" t="s">
        <v>126</v>
      </c>
    </row>
    <row r="169" spans="1:65" s="106" customFormat="1">
      <c r="B169" s="107"/>
      <c r="C169" s="153"/>
      <c r="D169" s="154" t="s">
        <v>204</v>
      </c>
      <c r="E169" s="155" t="s">
        <v>1</v>
      </c>
      <c r="F169" s="156" t="s">
        <v>1271</v>
      </c>
      <c r="H169" s="110"/>
      <c r="L169" s="107"/>
      <c r="M169" s="111"/>
      <c r="N169" s="112"/>
      <c r="O169" s="112"/>
      <c r="P169" s="112"/>
      <c r="Q169" s="112"/>
      <c r="R169" s="112"/>
      <c r="S169" s="112"/>
      <c r="T169" s="113"/>
      <c r="AT169" s="108" t="s">
        <v>204</v>
      </c>
      <c r="AU169" s="108" t="s">
        <v>87</v>
      </c>
      <c r="AV169" s="106" t="s">
        <v>87</v>
      </c>
      <c r="AW169" s="106" t="s">
        <v>34</v>
      </c>
      <c r="AX169" s="106" t="s">
        <v>77</v>
      </c>
      <c r="AY169" s="108" t="s">
        <v>126</v>
      </c>
    </row>
    <row r="170" spans="1:65" s="11" customFormat="1" ht="33" customHeight="1">
      <c r="A170" s="169"/>
      <c r="B170" s="9"/>
      <c r="C170" s="157">
        <v>18</v>
      </c>
      <c r="D170" s="157" t="s">
        <v>129</v>
      </c>
      <c r="E170" s="158" t="s">
        <v>966</v>
      </c>
      <c r="F170" s="159" t="s">
        <v>967</v>
      </c>
      <c r="G170" s="84" t="s">
        <v>248</v>
      </c>
      <c r="H170" s="85">
        <v>5</v>
      </c>
      <c r="I170" s="1">
        <v>0</v>
      </c>
      <c r="J170" s="86">
        <f>ROUND(I170*H170,2)</f>
        <v>0</v>
      </c>
      <c r="K170" s="87"/>
      <c r="L170" s="9"/>
      <c r="M170" s="88" t="s">
        <v>1</v>
      </c>
      <c r="N170" s="89" t="s">
        <v>42</v>
      </c>
      <c r="O170" s="90">
        <v>3.5000000000000003E-2</v>
      </c>
      <c r="P170" s="90">
        <f>O170*H170</f>
        <v>0.17500000000000002</v>
      </c>
      <c r="Q170" s="90">
        <v>2.1000000000000001E-4</v>
      </c>
      <c r="R170" s="90">
        <f>Q170*H170</f>
        <v>1.0500000000000002E-3</v>
      </c>
      <c r="S170" s="90">
        <v>0</v>
      </c>
      <c r="T170" s="91">
        <f>S170*H170</f>
        <v>0</v>
      </c>
      <c r="U170" s="169"/>
      <c r="V170" s="169"/>
      <c r="W170" s="169"/>
      <c r="X170" s="169"/>
      <c r="Y170" s="169"/>
      <c r="Z170" s="169"/>
      <c r="AA170" s="169"/>
      <c r="AB170" s="169"/>
      <c r="AC170" s="169"/>
      <c r="AD170" s="169"/>
      <c r="AE170" s="169"/>
      <c r="AR170" s="92" t="s">
        <v>272</v>
      </c>
      <c r="AT170" s="92" t="s">
        <v>129</v>
      </c>
      <c r="AU170" s="92" t="s">
        <v>87</v>
      </c>
      <c r="AY170" s="3" t="s">
        <v>126</v>
      </c>
      <c r="BE170" s="93">
        <f>IF(N170="základní",J170,0)</f>
        <v>0</v>
      </c>
      <c r="BF170" s="93">
        <f>IF(N170="snížená",J170,0)</f>
        <v>0</v>
      </c>
      <c r="BG170" s="93">
        <f>IF(N170="zákl. přenesená",J170,0)</f>
        <v>0</v>
      </c>
      <c r="BH170" s="93">
        <f>IF(N170="sníž. přenesená",J170,0)</f>
        <v>0</v>
      </c>
      <c r="BI170" s="93">
        <f>IF(N170="nulová",J170,0)</f>
        <v>0</v>
      </c>
      <c r="BJ170" s="3" t="s">
        <v>85</v>
      </c>
      <c r="BK170" s="93">
        <f>ROUND(I170*H170,2)</f>
        <v>0</v>
      </c>
      <c r="BL170" s="3" t="s">
        <v>272</v>
      </c>
      <c r="BM170" s="92" t="s">
        <v>968</v>
      </c>
    </row>
    <row r="171" spans="1:65" s="126" customFormat="1">
      <c r="B171" s="127"/>
      <c r="C171" s="165"/>
      <c r="D171" s="154" t="s">
        <v>204</v>
      </c>
      <c r="E171" s="166" t="s">
        <v>1</v>
      </c>
      <c r="F171" s="156" t="s">
        <v>1258</v>
      </c>
      <c r="H171" s="128" t="s">
        <v>1</v>
      </c>
      <c r="L171" s="127"/>
      <c r="M171" s="130"/>
      <c r="N171" s="131"/>
      <c r="O171" s="131"/>
      <c r="P171" s="131"/>
      <c r="Q171" s="131"/>
      <c r="R171" s="131"/>
      <c r="S171" s="131"/>
      <c r="T171" s="132"/>
      <c r="AT171" s="128" t="s">
        <v>204</v>
      </c>
      <c r="AU171" s="128" t="s">
        <v>87</v>
      </c>
      <c r="AV171" s="126" t="s">
        <v>85</v>
      </c>
      <c r="AW171" s="126" t="s">
        <v>34</v>
      </c>
      <c r="AX171" s="126" t="s">
        <v>77</v>
      </c>
      <c r="AY171" s="128" t="s">
        <v>126</v>
      </c>
    </row>
    <row r="172" spans="1:65" s="11" customFormat="1" ht="24.2" customHeight="1">
      <c r="A172" s="169"/>
      <c r="B172" s="9"/>
      <c r="C172" s="157">
        <v>19</v>
      </c>
      <c r="D172" s="157" t="s">
        <v>129</v>
      </c>
      <c r="E172" s="158" t="s">
        <v>972</v>
      </c>
      <c r="F172" s="159" t="s">
        <v>973</v>
      </c>
      <c r="G172" s="84" t="s">
        <v>248</v>
      </c>
      <c r="H172" s="85">
        <v>5</v>
      </c>
      <c r="I172" s="1">
        <v>0</v>
      </c>
      <c r="J172" s="86">
        <f>ROUND(I172*H172,2)</f>
        <v>0</v>
      </c>
      <c r="K172" s="87"/>
      <c r="L172" s="9"/>
      <c r="M172" s="88" t="s">
        <v>1</v>
      </c>
      <c r="N172" s="89" t="s">
        <v>42</v>
      </c>
      <c r="O172" s="90">
        <v>0.113</v>
      </c>
      <c r="P172" s="90">
        <f>O172*H172</f>
        <v>0.56500000000000006</v>
      </c>
      <c r="Q172" s="90">
        <v>3.3E-4</v>
      </c>
      <c r="R172" s="90">
        <f>Q172*H172</f>
        <v>1.65E-3</v>
      </c>
      <c r="S172" s="90">
        <v>0</v>
      </c>
      <c r="T172" s="91">
        <f>S172*H172</f>
        <v>0</v>
      </c>
      <c r="U172" s="169"/>
      <c r="V172" s="169"/>
      <c r="W172" s="169"/>
      <c r="X172" s="169"/>
      <c r="Y172" s="169"/>
      <c r="Z172" s="169"/>
      <c r="AA172" s="169"/>
      <c r="AB172" s="169"/>
      <c r="AC172" s="169"/>
      <c r="AD172" s="169"/>
      <c r="AE172" s="169"/>
      <c r="AR172" s="92" t="s">
        <v>272</v>
      </c>
      <c r="AT172" s="92" t="s">
        <v>129</v>
      </c>
      <c r="AU172" s="92" t="s">
        <v>87</v>
      </c>
      <c r="AY172" s="3" t="s">
        <v>126</v>
      </c>
      <c r="BE172" s="93">
        <f>IF(N172="základní",J172,0)</f>
        <v>0</v>
      </c>
      <c r="BF172" s="93">
        <f>IF(N172="snížená",J172,0)</f>
        <v>0</v>
      </c>
      <c r="BG172" s="93">
        <f>IF(N172="zákl. přenesená",J172,0)</f>
        <v>0</v>
      </c>
      <c r="BH172" s="93">
        <f>IF(N172="sníž. přenesená",J172,0)</f>
        <v>0</v>
      </c>
      <c r="BI172" s="93">
        <f>IF(N172="nulová",J172,0)</f>
        <v>0</v>
      </c>
      <c r="BJ172" s="3" t="s">
        <v>85</v>
      </c>
      <c r="BK172" s="93">
        <f>ROUND(I172*H172,2)</f>
        <v>0</v>
      </c>
      <c r="BL172" s="3" t="s">
        <v>272</v>
      </c>
      <c r="BM172" s="92" t="s">
        <v>974</v>
      </c>
    </row>
    <row r="173" spans="1:65" s="126" customFormat="1">
      <c r="B173" s="127"/>
      <c r="C173" s="165"/>
      <c r="D173" s="154" t="s">
        <v>204</v>
      </c>
      <c r="E173" s="166" t="s">
        <v>1</v>
      </c>
      <c r="F173" s="156" t="s">
        <v>1258</v>
      </c>
      <c r="H173" s="128" t="s">
        <v>1</v>
      </c>
      <c r="L173" s="127"/>
      <c r="M173" s="130"/>
      <c r="N173" s="131"/>
      <c r="O173" s="131"/>
      <c r="P173" s="131"/>
      <c r="Q173" s="131"/>
      <c r="R173" s="131"/>
      <c r="S173" s="131"/>
      <c r="T173" s="132"/>
      <c r="AT173" s="128" t="s">
        <v>204</v>
      </c>
      <c r="AU173" s="128" t="s">
        <v>87</v>
      </c>
      <c r="AV173" s="126" t="s">
        <v>85</v>
      </c>
      <c r="AW173" s="126" t="s">
        <v>34</v>
      </c>
      <c r="AX173" s="126" t="s">
        <v>77</v>
      </c>
      <c r="AY173" s="128" t="s">
        <v>126</v>
      </c>
    </row>
    <row r="174" spans="1:65" s="11" customFormat="1" ht="6.95" customHeight="1">
      <c r="A174" s="169"/>
      <c r="B174" s="37"/>
      <c r="C174" s="167"/>
      <c r="D174" s="167"/>
      <c r="E174" s="167"/>
      <c r="F174" s="167"/>
      <c r="G174" s="38"/>
      <c r="H174" s="38"/>
      <c r="I174" s="38"/>
      <c r="J174" s="38"/>
      <c r="K174" s="38"/>
      <c r="L174" s="9"/>
      <c r="M174" s="169"/>
      <c r="O174" s="169"/>
      <c r="P174" s="169"/>
      <c r="Q174" s="169"/>
      <c r="R174" s="169"/>
      <c r="S174" s="169"/>
      <c r="T174" s="169"/>
      <c r="U174" s="169"/>
      <c r="V174" s="169"/>
      <c r="W174" s="169"/>
      <c r="X174" s="169"/>
      <c r="Y174" s="169"/>
      <c r="Z174" s="169"/>
      <c r="AA174" s="169"/>
      <c r="AB174" s="169"/>
      <c r="AC174" s="169"/>
      <c r="AD174" s="169"/>
      <c r="AE174" s="169"/>
    </row>
    <row r="175" spans="1:65">
      <c r="C175" s="168"/>
      <c r="D175" s="168"/>
      <c r="E175" s="168"/>
      <c r="F175" s="168"/>
      <c r="Y175" s="175"/>
    </row>
    <row r="176" spans="1:65">
      <c r="C176" s="168"/>
      <c r="D176" s="168"/>
      <c r="E176" s="168"/>
      <c r="F176" s="168"/>
    </row>
  </sheetData>
  <sheetProtection algorithmName="SHA-512" hashValue="3lSXHQ8lNH5CUn5CsPDJto1EwmRzjuG6yt43isC9a3+uVhiCl+NAL1kXASsv2ws0M1ETnTQSVloyD30a8FHYww==" saltValue="n3cGpAx4L1w5UNnBjv3/ew==" spinCount="100000" sheet="1" selectLockedCells="1"/>
  <autoFilter ref="C124:K173"/>
  <mergeCells count="9">
    <mergeCell ref="E87:H87"/>
    <mergeCell ref="E115:H115"/>
    <mergeCell ref="E117:H117"/>
    <mergeCell ref="E85:H85"/>
    <mergeCell ref="L2:V2"/>
    <mergeCell ref="E7:H7"/>
    <mergeCell ref="E9:H9"/>
    <mergeCell ref="E18:H18"/>
    <mergeCell ref="E27:J27"/>
  </mergeCells>
  <pageMargins left="0.39374999999999999" right="0.39374999999999999" top="0.39374999999999999" bottom="0.39374999999999999" header="0" footer="0"/>
  <pageSetup paperSize="9" scale="88" fitToHeight="100" orientation="portrait" blackAndWhite="1" r:id="rId1"/>
  <headerFooter>
    <oddFooter>&amp;CStrana &amp;P z &amp;N</oddFooter>
  </headerFooter>
  <rowBreaks count="1" manualBreakCount="1">
    <brk id="152"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00 - Vedlejší Rozpočtové ...</vt:lpstr>
      <vt:lpstr>01 - Stavební část</vt:lpstr>
      <vt:lpstr>02 - Vybavení a cvičební ...</vt:lpstr>
      <vt:lpstr>03 - Elektroinstalace</vt:lpstr>
      <vt:lpstr>04 - Chodba před tělocvičnou</vt:lpstr>
      <vt:lpstr>'00 - Vedlejší Rozpočtové ...'!Názvy_tisku</vt:lpstr>
      <vt:lpstr>'01 - Stavební část'!Názvy_tisku</vt:lpstr>
      <vt:lpstr>'02 - Vybavení a cvičební ...'!Názvy_tisku</vt:lpstr>
      <vt:lpstr>'03 - Elektroinstalace'!Názvy_tisku</vt:lpstr>
      <vt:lpstr>'04 - Chodba před tělocvičnou'!Názvy_tisku</vt:lpstr>
      <vt:lpstr>'Rekapitulace stavby'!Názvy_tisku</vt:lpstr>
      <vt:lpstr>'00 - Vedlejší Rozpočtové ...'!Oblast_tisku</vt:lpstr>
      <vt:lpstr>'01 - Stavební část'!Oblast_tisku</vt:lpstr>
      <vt:lpstr>'02 - Vybavení a cvičební ...'!Oblast_tisku</vt:lpstr>
      <vt:lpstr>'03 - Elektroinstalace'!Oblast_tisku</vt:lpstr>
      <vt:lpstr>'04 - Chodba před tělocvičnou'!Oblast_tisku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Jindra</dc:creator>
  <cp:lastModifiedBy>Jan Sechovec</cp:lastModifiedBy>
  <dcterms:created xsi:type="dcterms:W3CDTF">2025-03-25T06:53:04Z</dcterms:created>
  <dcterms:modified xsi:type="dcterms:W3CDTF">2025-05-19T08:30:42Z</dcterms:modified>
</cp:coreProperties>
</file>